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L-3112" sheetId="2" state="visible" r:id="rId2"/>
    <sheet xmlns:r="http://schemas.openxmlformats.org/officeDocument/2006/relationships" name="Table 1" sheetId="3" state="visible" r:id="rId3"/>
    <sheet xmlns:r="http://schemas.openxmlformats.org/officeDocument/2006/relationships" name="Table 2" sheetId="4" state="visible" r:id="rId4"/>
  </sheets>
  <definedNames>
    <definedName name="_xlnm.Print_Area" localSheetId="0">'How to Use'!$A$1:$L$46</definedName>
    <definedName name="_xlnm.Print_Area" localSheetId="1">'TL-3112'!$A$1:$L$43</definedName>
    <definedName name="_xlnm.Print_Area" localSheetId="2">'Table 1'!$A$1:$K$33</definedName>
    <definedName name="_xlnm.Print_Area" localSheetId="3">'Table 2'!$A$1:$K$31</definedName>
  </definedNames>
  <calcPr calcId="124519" fullCalcOnLoad="1"/>
</workbook>
</file>

<file path=xl/styles.xml><?xml version="1.0" encoding="utf-8"?>
<styleSheet xmlns="http://schemas.openxmlformats.org/spreadsheetml/2006/main">
  <numFmts count="9">
    <numFmt numFmtId="164" formatCode="mm/dd/yyyy"/>
    <numFmt numFmtId="165" formatCode="0;-0;0;[Red]@"/>
    <numFmt numFmtId="166" formatCode="0&quot;+&quot;00"/>
    <numFmt numFmtId="167" formatCode="#,##0.##"/>
    <numFmt numFmtId="168" formatCode="0.0"/>
    <numFmt numFmtId="169" formatCode="0.000"/>
    <numFmt numFmtId="170" formatCode="0.00;-0.00;0.00;@"/>
    <numFmt numFmtId="171" formatCode=".000"/>
    <numFmt numFmtId="172" formatCode="mm/dd/yy"/>
  </numFmts>
  <fonts count="23">
    <font>
      <name val="Calibri"/>
      <family val="2"/>
      <color theme="1"/>
      <sz val="11"/>
      <scheme val="minor"/>
    </font>
    <font>
      <name val="Arial"/>
      <color rgb="001A1A1A"/>
      <sz val="8.5"/>
    </font>
    <font>
      <name val="Arial"/>
      <b val="1"/>
      <color rgb="001A1A1A"/>
      <sz val="12.5"/>
    </font>
    <font>
      <name val="Arial"/>
      <b val="1"/>
      <color rgb="001A1A1A"/>
      <sz val="9.5"/>
    </font>
    <font>
      <name val="Arial"/>
      <color rgb="004A4F55"/>
      <sz val="8"/>
    </font>
    <font>
      <name val="Arial"/>
      <color rgb="001A1A1A"/>
      <sz val="10"/>
    </font>
    <font>
      <name val="Arial"/>
      <color rgb="001A1A1A"/>
      <sz val="9"/>
    </font>
    <font>
      <name val="Arial"/>
      <b val="1"/>
      <color rgb="001A1A1A"/>
      <sz val="8"/>
    </font>
    <font>
      <name val="Arial"/>
      <b val="1"/>
      <color rgb="001A1A1A"/>
      <sz val="10"/>
    </font>
    <font>
      <name val="Arial"/>
      <color rgb="001A1A1A"/>
      <sz val="9.5"/>
    </font>
    <font>
      <name val="Arial"/>
      <b val="1"/>
      <color rgb="001A1A1A"/>
      <sz val="9"/>
    </font>
    <font>
      <name val="Arial"/>
      <b val="1"/>
      <color rgb="001A1A1A"/>
      <sz val="8.5"/>
    </font>
    <font>
      <name val="Arial"/>
      <color rgb="008A8F98"/>
      <sz val="8"/>
    </font>
    <font>
      <name val="Arial"/>
      <color rgb="001A1A1A"/>
      <sz val="8"/>
    </font>
    <font>
      <name val="Arial"/>
      <b val="1"/>
      <color rgb="001A1A1A"/>
      <sz val="11"/>
    </font>
    <font>
      <name val="Arial"/>
      <b val="1"/>
      <color rgb="00FFFFFF"/>
      <sz val="20"/>
    </font>
    <font>
      <name val="Arial"/>
      <color rgb="00F2B705"/>
      <sz val="10.5"/>
    </font>
    <font>
      <name val="Arial"/>
      <color rgb="004A4F55"/>
      <sz val="9.5"/>
    </font>
    <font>
      <name val="Arial"/>
      <color rgb="004A4F55"/>
      <sz val="9"/>
    </font>
    <font>
      <name val="Arial"/>
      <b val="1"/>
      <color rgb="00B42318"/>
      <sz val="10"/>
    </font>
    <font>
      <name val="Arial"/>
      <color rgb="004A4F55"/>
      <sz val="8.5"/>
    </font>
    <font>
      <name val="Arial"/>
      <b val="1"/>
      <color rgb="00FFFFFF"/>
      <sz val="10"/>
    </font>
    <font>
      <name val="Arial"/>
      <color rgb="00B8BCC3"/>
      <sz val="8"/>
    </font>
  </fonts>
  <fills count="7">
    <fill>
      <patternFill/>
    </fill>
    <fill>
      <patternFill patternType="gray125"/>
    </fill>
    <fill>
      <patternFill patternType="solid">
        <fgColor rgb="00EDEDED"/>
      </patternFill>
    </fill>
    <fill>
      <patternFill patternType="solid">
        <fgColor rgb="00FFF6D9"/>
      </patternFill>
    </fill>
    <fill>
      <patternFill patternType="solid">
        <fgColor rgb="000B0C0E"/>
      </patternFill>
    </fill>
    <fill>
      <patternFill patternType="solid">
        <fgColor rgb="00F2B705"/>
      </patternFill>
    </fill>
    <fill>
      <patternFill patternType="solid">
        <fgColor rgb="00FDE2E1"/>
      </patternFill>
    </fill>
  </fills>
  <borders count="100">
    <border>
      <left/>
      <right/>
      <top/>
      <bottom/>
      <diagonal/>
    </border>
    <border>
      <bottom style="medium">
        <color rgb="001A1A1A"/>
      </bottom>
    </border>
    <border>
      <left style="thin">
        <color rgb="009AA0A6"/>
      </left>
      <right style="thin">
        <color rgb="009AA0A6"/>
      </right>
      <top style="thin">
        <color rgb="009AA0A6"/>
      </top>
      <bottom style="thin">
        <color rgb="009AA0A6"/>
      </bottom>
    </border>
    <border>
      <left style="medium">
        <color rgb="001A1A1A"/>
      </left>
      <right style="thin">
        <color rgb="009AA0A6"/>
      </right>
      <top style="medium">
        <color rgb="001A1A1A"/>
      </top>
      <bottom style="thin">
        <color rgb="009AA0A6"/>
      </bottom>
    </border>
    <border>
      <left style="thin">
        <color rgb="009AA0A6"/>
      </left>
      <right style="thin">
        <color rgb="009AA0A6"/>
      </right>
      <top style="medium">
        <color rgb="001A1A1A"/>
      </top>
      <bottom style="thin">
        <color rgb="009AA0A6"/>
      </bottom>
    </border>
    <border>
      <left style="thin">
        <color rgb="009AA0A6"/>
      </left>
      <right style="medium">
        <color rgb="001A1A1A"/>
      </right>
      <top style="medium">
        <color rgb="001A1A1A"/>
      </top>
      <bottom style="thin">
        <color rgb="009AA0A6"/>
      </bottom>
    </border>
    <border>
      <left style="medium">
        <color rgb="001A1A1A"/>
      </left>
      <right style="thin">
        <color rgb="009AA0A6"/>
      </right>
      <top style="thin">
        <color rgb="009AA0A6"/>
      </top>
      <bottom style="thin">
        <color rgb="009AA0A6"/>
      </bottom>
    </border>
    <border>
      <left style="thin">
        <color rgb="009AA0A6"/>
      </left>
      <right style="medium">
        <color rgb="001A1A1A"/>
      </right>
      <top style="thin">
        <color rgb="009AA0A6"/>
      </top>
      <bottom style="thin">
        <color rgb="009AA0A6"/>
      </bottom>
    </border>
    <border>
      <left style="medium">
        <color rgb="001A1A1A"/>
      </left>
      <right style="thin">
        <color rgb="009AA0A6"/>
      </right>
      <top style="thin">
        <color rgb="009AA0A6"/>
      </top>
      <bottom style="medium">
        <color rgb="001A1A1A"/>
      </bottom>
    </border>
    <border>
      <left style="thin">
        <color rgb="009AA0A6"/>
      </left>
      <right style="thin">
        <color rgb="009AA0A6"/>
      </right>
      <top style="thin">
        <color rgb="009AA0A6"/>
      </top>
      <bottom style="medium">
        <color rgb="001A1A1A"/>
      </bottom>
    </border>
    <border>
      <left style="thin">
        <color rgb="009AA0A6"/>
      </left>
      <right style="medium">
        <color rgb="001A1A1A"/>
      </right>
      <top style="thin">
        <color rgb="009AA0A6"/>
      </top>
      <bottom style="medium">
        <color rgb="001A1A1A"/>
      </bottom>
    </border>
    <border>
      <left style="medium">
        <color rgb="001A1A1A"/>
      </left>
      <right style="thin">
        <color rgb="009AA0A6"/>
      </right>
      <top style="thin">
        <color rgb="009AA0A6"/>
      </top>
    </border>
    <border>
      <left style="thin">
        <color rgb="009AA0A6"/>
      </left>
      <right style="thin">
        <color rgb="009AA0A6"/>
      </right>
      <top style="thin">
        <color rgb="009AA0A6"/>
      </top>
    </border>
    <border>
      <left style="thin">
        <color rgb="009AA0A6"/>
      </left>
      <right style="medium">
        <color rgb="001A1A1A"/>
      </right>
      <top style="thin">
        <color rgb="009AA0A6"/>
      </top>
    </border>
    <border>
      <left style="medium">
        <color rgb="001A1A1A"/>
      </left>
      <right style="thin">
        <color rgb="009AA0A6"/>
      </right>
    </border>
    <border>
      <left style="thin">
        <color rgb="009AA0A6"/>
      </left>
      <right style="thin">
        <color rgb="009AA0A6"/>
      </right>
    </border>
    <border>
      <left style="thin">
        <color rgb="009AA0A6"/>
      </left>
      <right style="medium">
        <color rgb="001A1A1A"/>
      </right>
    </border>
    <border>
      <left style="medium">
        <color rgb="001A1A1A"/>
      </left>
      <right style="thin">
        <color rgb="009AA0A6"/>
      </right>
      <bottom style="medium">
        <color rgb="001A1A1A"/>
      </bottom>
    </border>
    <border>
      <left style="thin">
        <color rgb="009AA0A6"/>
      </left>
      <right style="thin">
        <color rgb="009AA0A6"/>
      </right>
      <bottom style="medium">
        <color rgb="001A1A1A"/>
      </bottom>
    </border>
    <border>
      <left style="thin">
        <color rgb="009AA0A6"/>
      </left>
      <right style="medium">
        <color rgb="001A1A1A"/>
      </right>
      <bottom style="medium">
        <color rgb="001A1A1A"/>
      </bottom>
    </border>
    <border>
      <left style="thin">
        <color rgb="009AA0A6"/>
      </left>
      <top style="thin">
        <color rgb="009AA0A6"/>
      </top>
      <bottom style="thin">
        <color rgb="009AA0A6"/>
      </bottom>
    </border>
    <border>
      <right style="medium">
        <color rgb="001A1A1A"/>
      </right>
      <top style="thin">
        <color rgb="009AA0A6"/>
      </top>
      <bottom style="thin">
        <color rgb="009AA0A6"/>
      </bottom>
    </border>
    <border>
      <left style="medium">
        <color rgb="001A1A1A"/>
      </left>
      <right/>
      <top style="medium">
        <color rgb="001A1A1A"/>
      </top>
      <bottom/>
    </border>
    <border>
      <left/>
      <right/>
      <top style="medium">
        <color rgb="001A1A1A"/>
      </top>
      <bottom/>
    </border>
    <border>
      <left/>
      <right style="medium">
        <color rgb="001A1A1A"/>
      </right>
      <top style="medium">
        <color rgb="001A1A1A"/>
      </top>
      <bottom/>
    </border>
    <border>
      <left style="medium">
        <color rgb="001A1A1A"/>
      </left>
      <right/>
      <top/>
      <bottom/>
    </border>
    <border>
      <left/>
      <right/>
      <top/>
      <bottom/>
    </border>
    <border>
      <left/>
      <right style="medium">
        <color rgb="001A1A1A"/>
      </right>
      <top/>
      <bottom/>
    </border>
    <border>
      <left style="medium">
        <color rgb="001A1A1A"/>
      </left>
      <right/>
      <top/>
      <bottom style="medium">
        <color rgb="001A1A1A"/>
      </bottom>
    </border>
    <border>
      <left/>
      <right/>
      <top/>
      <bottom style="medium">
        <color rgb="001A1A1A"/>
      </bottom>
    </border>
    <border>
      <left/>
      <right style="medium">
        <color rgb="001A1A1A"/>
      </right>
      <top/>
      <bottom style="medium">
        <color rgb="001A1A1A"/>
      </bottom>
    </border>
    <border>
      <left style="medium">
        <color rgb="001A1A1A"/>
      </left>
      <right/>
      <top style="medium">
        <color rgb="001A1A1A"/>
      </top>
    </border>
    <border>
      <left/>
      <right/>
      <top style="medium">
        <color rgb="001A1A1A"/>
      </top>
    </border>
    <border>
      <left/>
      <right style="medium">
        <color rgb="001A1A1A"/>
      </right>
      <top style="medium">
        <color rgb="001A1A1A"/>
      </top>
    </border>
    <border>
      <left style="medium">
        <color rgb="001A1A1A"/>
      </left>
      <right/>
    </border>
    <border>
      <left/>
      <right/>
    </border>
    <border>
      <left/>
      <right style="medium">
        <color rgb="001A1A1A"/>
      </right>
    </border>
    <border>
      <left style="medium">
        <color rgb="001A1A1A"/>
      </left>
      <right/>
      <bottom style="medium">
        <color rgb="001A1A1A"/>
      </bottom>
    </border>
    <border>
      <left/>
      <right/>
      <bottom style="medium">
        <color rgb="001A1A1A"/>
      </bottom>
    </border>
    <border>
      <left/>
      <right style="medium">
        <color rgb="001A1A1A"/>
      </right>
      <bottom style="medium">
        <color rgb="001A1A1A"/>
      </bottom>
    </border>
    <border>
      <left style="medium">
        <color rgb="001A1A1A"/>
      </left>
      <right style="thin">
        <color rgb="009AA0A6"/>
      </right>
      <top style="thin">
        <color rgb="009AA0A6"/>
      </top>
      <bottom/>
    </border>
    <border>
      <left style="medium">
        <color rgb="001A1A1A"/>
      </left>
      <right style="thin">
        <color rgb="009AA0A6"/>
      </right>
      <top/>
      <bottom style="thin">
        <color rgb="009AA0A6"/>
      </bottom>
    </border>
    <border>
      <left style="medium">
        <color rgb="001A1A1A"/>
      </left>
      <right style="thin">
        <color rgb="009AA0A6"/>
      </right>
      <top/>
      <bottom/>
    </border>
    <border>
      <left style="medium">
        <color rgb="001A1A1A"/>
      </left>
      <right style="thin">
        <color rgb="009AA0A6"/>
      </right>
      <top/>
      <bottom style="medium">
        <color rgb="001A1A1A"/>
      </bottom>
    </border>
    <border>
      <left style="thin">
        <color rgb="009AA0A6"/>
      </left>
      <top style="thin">
        <color rgb="009AA0A6"/>
      </top>
      <bottom style="medium">
        <color rgb="001A1A1A"/>
      </bottom>
    </border>
    <border>
      <right style="thin">
        <color rgb="009AA0A6"/>
      </right>
      <top style="thin">
        <color rgb="009AA0A6"/>
      </top>
      <bottom style="medium">
        <color rgb="001A1A1A"/>
      </bottom>
    </border>
    <border>
      <top style="thin">
        <color rgb="009AA0A6"/>
      </top>
      <bottom style="thin">
        <color rgb="009AA0A6"/>
      </bottom>
    </border>
    <border>
      <left style="medium">
        <color rgb="001A1A1A"/>
      </left>
      <right style="medium">
        <color rgb="001A1A1A"/>
      </right>
      <top style="medium">
        <color rgb="001A1A1A"/>
      </top>
      <bottom style="thin">
        <color rgb="009AA0A6"/>
      </bottom>
    </border>
    <border>
      <left style="medium">
        <color rgb="001A1A1A"/>
      </left>
      <top style="medium">
        <color rgb="001A1A1A"/>
      </top>
      <bottom style="thin">
        <color rgb="009AA0A6"/>
      </bottom>
    </border>
    <border>
      <top style="medium">
        <color rgb="001A1A1A"/>
      </top>
      <bottom style="thin">
        <color rgb="009AA0A6"/>
      </bottom>
    </border>
    <border>
      <right style="medium">
        <color rgb="001A1A1A"/>
      </right>
      <top style="medium">
        <color rgb="001A1A1A"/>
      </top>
      <bottom style="thin">
        <color rgb="009AA0A6"/>
      </bottom>
    </border>
    <border>
      <left style="medium">
        <color rgb="001A1A1A"/>
      </left>
      <top style="thin">
        <color rgb="009AA0A6"/>
      </top>
      <bottom style="medium">
        <color rgb="001A1A1A"/>
      </bottom>
    </border>
    <border>
      <top style="thin">
        <color rgb="009AA0A6"/>
      </top>
      <bottom style="medium">
        <color rgb="001A1A1A"/>
      </bottom>
    </border>
    <border>
      <left style="medium">
        <color rgb="001A1A1A"/>
      </left>
      <right style="medium">
        <color rgb="001A1A1A"/>
      </right>
    </border>
    <border>
      <left style="medium">
        <color rgb="001A1A1A"/>
      </left>
    </border>
    <border/>
    <border>
      <right style="medium">
        <color rgb="001A1A1A"/>
      </right>
    </border>
    <border>
      <left style="medium">
        <color rgb="001A1A1A"/>
      </left>
      <top style="thin">
        <color rgb="009AA0A6"/>
      </top>
      <bottom style="thin">
        <color rgb="009AA0A6"/>
      </bottom>
    </border>
    <border>
      <right style="thin">
        <color rgb="009AA0A6"/>
      </right>
      <top style="thin">
        <color rgb="009AA0A6"/>
      </top>
      <bottom style="thin">
        <color rgb="009AA0A6"/>
      </bottom>
    </border>
    <border>
      <left style="medium">
        <color rgb="001A1A1A"/>
      </left>
      <right style="medium">
        <color rgb="001A1A1A"/>
      </right>
      <top style="medium">
        <color rgb="001A1A1A"/>
      </top>
    </border>
    <border>
      <left style="medium">
        <color rgb="001A1A1A"/>
      </left>
      <top style="medium">
        <color rgb="001A1A1A"/>
      </top>
    </border>
    <border>
      <top style="medium">
        <color rgb="001A1A1A"/>
      </top>
    </border>
    <border>
      <right style="medium">
        <color rgb="001A1A1A"/>
      </right>
      <top style="medium">
        <color rgb="001A1A1A"/>
      </top>
    </border>
    <border>
      <left/>
      <top/>
      <bottom/>
    </border>
    <border>
      <top/>
      <bottom/>
    </border>
    <border>
      <right/>
      <top/>
      <bottom/>
    </border>
    <border>
      <left style="thin">
        <color rgb="009AA0A6"/>
      </left>
      <top style="medium">
        <color rgb="001A1A1A"/>
      </top>
      <bottom style="thin">
        <color rgb="009AA0A6"/>
      </bottom>
    </border>
    <border>
      <right style="medium">
        <color rgb="001A1A1A"/>
      </right>
      <top style="thin">
        <color rgb="009AA0A6"/>
      </top>
      <bottom style="medium">
        <color rgb="001A1A1A"/>
      </bottom>
    </border>
    <border>
      <left style="medium">
        <color rgb="001A1A1A"/>
      </left>
      <right style="medium">
        <color rgb="001A1A1A"/>
      </right>
      <top style="thin">
        <color rgb="009AA0A6"/>
      </top>
      <bottom style="thin">
        <color rgb="009AA0A6"/>
      </bottom>
    </border>
    <border>
      <right style="thin">
        <color rgb="009AA0A6"/>
      </right>
      <top style="medium">
        <color rgb="001A1A1A"/>
      </top>
      <bottom style="thin">
        <color rgb="009AA0A6"/>
      </bottom>
    </border>
    <border>
      <left style="medium">
        <color rgb="001A1A1A"/>
      </left>
      <right style="medium">
        <color rgb="001A1A1A"/>
      </right>
      <bottom style="medium">
        <color rgb="001A1A1A"/>
      </bottom>
    </border>
    <border>
      <left style="medium">
        <color rgb="001A1A1A"/>
      </left>
      <bottom style="medium">
        <color rgb="001A1A1A"/>
      </bottom>
    </border>
    <border>
      <right style="medium">
        <color rgb="001A1A1A"/>
      </right>
      <bottom style="medium">
        <color rgb="001A1A1A"/>
      </bottom>
    </border>
    <border>
      <left style="medium">
        <color rgb="001A1A1A"/>
      </left>
      <right style="medium">
        <color rgb="001A1A1A"/>
      </right>
      <top style="thin">
        <color rgb="009AA0A6"/>
      </top>
      <bottom style="medium">
        <color rgb="001A1A1A"/>
      </bottom>
    </border>
    <border>
      <left style="medium">
        <color rgb="001A1A1A"/>
      </left>
      <right style="medium">
        <color rgb="001A1A1A"/>
      </right>
      <top style="thin">
        <color rgb="009AA0A6"/>
      </top>
    </border>
    <border>
      <left style="medium">
        <color rgb="001A1A1A"/>
      </left>
      <top style="thin">
        <color rgb="009AA0A6"/>
      </top>
    </border>
    <border>
      <top style="thin">
        <color rgb="009AA0A6"/>
      </top>
    </border>
    <border>
      <right style="medium">
        <color rgb="001A1A1A"/>
      </right>
      <top style="thin">
        <color rgb="009AA0A6"/>
      </top>
    </border>
    <border>
      <left style="medium">
        <color rgb="001A1A1A"/>
      </left>
      <right style="medium">
        <color rgb="001A1A1A"/>
      </right>
      <top style="medium">
        <color rgb="001A1A1A"/>
      </top>
      <bottom/>
    </border>
    <border>
      <left style="medium">
        <color rgb="001A1A1A"/>
      </left>
      <top style="medium">
        <color rgb="001A1A1A"/>
      </top>
      <bottom/>
    </border>
    <border>
      <top style="medium">
        <color rgb="001A1A1A"/>
      </top>
      <bottom/>
    </border>
    <border>
      <right style="medium">
        <color rgb="001A1A1A"/>
      </right>
      <top style="medium">
        <color rgb="001A1A1A"/>
      </top>
      <bottom/>
    </border>
    <border>
      <bottom style="thin">
        <color rgb="00D5D8DC"/>
      </bottom>
    </border>
    <border>
      <left style="thin">
        <color rgb="00F2B8B5"/>
      </left>
      <top style="thin">
        <color rgb="00F2B8B5"/>
      </top>
      <bottom style="thin">
        <color rgb="00F2B8B5"/>
      </bottom>
    </border>
    <border>
      <right style="thin">
        <color rgb="00F2B8B5"/>
      </right>
      <top style="thin">
        <color rgb="00F2B8B5"/>
      </top>
      <bottom style="thin">
        <color rgb="00F2B8B5"/>
      </bottom>
    </border>
    <border>
      <bottom style="thin">
        <color rgb="00EEF0F2"/>
      </bottom>
    </border>
    <border>
      <right style="thin">
        <color rgb="000B0C0E"/>
      </right>
      <bottom style="thin">
        <color rgb="000B0C0E"/>
      </bottom>
    </border>
    <border>
      <left style="thin">
        <color rgb="000B0C0E"/>
      </left>
      <right style="thin">
        <color rgb="000B0C0E"/>
      </right>
      <bottom style="thin">
        <color rgb="000B0C0E"/>
      </bottom>
    </border>
    <border>
      <left style="thin">
        <color rgb="000B0C0E"/>
      </left>
      <bottom style="thin">
        <color rgb="000B0C0E"/>
      </bottom>
    </border>
    <border>
      <right style="thin">
        <color rgb="000B0C0E"/>
      </right>
      <top style="thin">
        <color rgb="000B0C0E"/>
      </top>
      <bottom style="thin">
        <color rgb="000B0C0E"/>
      </bottom>
    </border>
    <border>
      <left style="thin">
        <color rgb="000B0C0E"/>
      </left>
      <right style="thin">
        <color rgb="000B0C0E"/>
      </right>
      <top style="thin">
        <color rgb="000B0C0E"/>
      </top>
      <bottom style="thin">
        <color rgb="000B0C0E"/>
      </bottom>
    </border>
    <border>
      <left style="thin">
        <color rgb="000B0C0E"/>
      </left>
      <top style="thin">
        <color rgb="000B0C0E"/>
      </top>
      <bottom style="thin">
        <color rgb="000B0C0E"/>
      </bottom>
    </border>
    <border>
      <right style="thin">
        <color rgb="000B0C0E"/>
      </right>
      <top style="thin">
        <color rgb="000B0C0E"/>
      </top>
    </border>
    <border>
      <left style="thin">
        <color rgb="000B0C0E"/>
      </left>
      <right style="thin">
        <color rgb="000B0C0E"/>
      </right>
      <top style="thin">
        <color rgb="000B0C0E"/>
      </top>
    </border>
    <border>
      <left style="thin">
        <color rgb="000B0C0E"/>
      </left>
      <top style="thin">
        <color rgb="000B0C0E"/>
      </top>
    </border>
    <border>
      <right style="thin">
        <color rgb="00F2B705"/>
      </right>
    </border>
    <border>
      <left style="thin">
        <color rgb="00F2B705"/>
      </left>
      <right style="thin">
        <color rgb="00F2B705"/>
      </right>
    </border>
    <border>
      <left style="thin">
        <color rgb="00F2B705"/>
      </left>
    </border>
    <border>
      <top style="thin">
        <color rgb="000B0C0E"/>
      </top>
      <bottom style="thin">
        <color rgb="000B0C0E"/>
      </bottom>
    </border>
    <border>
      <left style="thin">
        <color rgb="00F2B8B5"/>
      </left>
      <right style="thin">
        <color rgb="00F2B8B5"/>
      </right>
      <top style="thin">
        <color rgb="00F2B8B5"/>
      </top>
      <bottom style="thin">
        <color rgb="00F2B8B5"/>
      </bottom>
    </border>
  </borders>
  <cellStyleXfs count="1">
    <xf numFmtId="0" fontId="0" fillId="0" borderId="0"/>
  </cellStyleXfs>
  <cellXfs count="147">
    <xf numFmtId="0" fontId="0" fillId="0" borderId="0" pivotButton="0" quotePrefix="0" xfId="0"/>
    <xf numFmtId="0" fontId="0" fillId="4" borderId="86" pivotButton="0" quotePrefix="0" xfId="0"/>
    <xf numFmtId="0" fontId="0" fillId="4" borderId="87" pivotButton="0" quotePrefix="0" xfId="0"/>
    <xf numFmtId="0" fontId="0" fillId="4" borderId="88" pivotButton="0" quotePrefix="0" xfId="0"/>
    <xf numFmtId="0" fontId="0" fillId="4" borderId="89" pivotButton="0" quotePrefix="0" xfId="0"/>
    <xf numFmtId="0" fontId="0" fillId="4" borderId="90" pivotButton="0" quotePrefix="0" xfId="0"/>
    <xf numFmtId="0" fontId="0" fillId="4" borderId="91" pivotButton="0" quotePrefix="0" xfId="0"/>
    <xf numFmtId="0" fontId="15" fillId="4" borderId="91" applyAlignment="1" pivotButton="0" quotePrefix="0" xfId="0">
      <alignment vertical="center"/>
    </xf>
    <xf numFmtId="0" fontId="0" fillId="0" borderId="98" pivotButton="0" quotePrefix="0" xfId="0"/>
    <xf numFmtId="0" fontId="0" fillId="0" borderId="89" pivotButton="0" quotePrefix="0" xfId="0"/>
    <xf numFmtId="0" fontId="16" fillId="4" borderId="91" applyAlignment="1" pivotButton="0" quotePrefix="0" xfId="0">
      <alignment vertical="center"/>
    </xf>
    <xf numFmtId="0" fontId="0" fillId="4" borderId="92" pivotButton="0" quotePrefix="0" xfId="0"/>
    <xf numFmtId="0" fontId="0" fillId="4" borderId="93" pivotButton="0" quotePrefix="0" xfId="0"/>
    <xf numFmtId="0" fontId="0" fillId="4" borderId="94" pivotButton="0" quotePrefix="0" xfId="0"/>
    <xf numFmtId="0" fontId="0" fillId="5" borderId="95" pivotButton="0" quotePrefix="0" xfId="0"/>
    <xf numFmtId="0" fontId="0" fillId="5" borderId="96" pivotButton="0" quotePrefix="0" xfId="0"/>
    <xf numFmtId="0" fontId="0" fillId="5" borderId="97" pivotButton="0" quotePrefix="0" xfId="0"/>
    <xf numFmtId="0" fontId="8" fillId="0" borderId="82" applyAlignment="1" pivotButton="0" quotePrefix="0" xfId="0">
      <alignment vertical="center"/>
    </xf>
    <xf numFmtId="0" fontId="0" fillId="0" borderId="82" pivotButton="0" quotePrefix="0" xfId="0"/>
    <xf numFmtId="0" fontId="14" fillId="0" borderId="63" applyAlignment="1" pivotButton="0" quotePrefix="0" xfId="0">
      <alignment vertical="bottom"/>
    </xf>
    <xf numFmtId="0" fontId="0" fillId="0" borderId="64" pivotButton="0" quotePrefix="0" xfId="0"/>
    <xf numFmtId="0" fontId="0" fillId="0" borderId="65" pivotButton="0" quotePrefix="0" xfId="0"/>
    <xf numFmtId="0" fontId="17" fillId="0" borderId="63" applyAlignment="1" pivotButton="0" quotePrefix="0" xfId="0">
      <alignment vertical="top" wrapText="1"/>
    </xf>
    <xf numFmtId="0" fontId="18" fillId="0" borderId="63" applyAlignment="1" pivotButton="0" quotePrefix="0" xfId="0">
      <alignment vertical="center"/>
    </xf>
    <xf numFmtId="0" fontId="19" fillId="6" borderId="83" applyAlignment="1" pivotButton="0" quotePrefix="0" xfId="0">
      <alignment horizontal="center" vertical="center"/>
    </xf>
    <xf numFmtId="0" fontId="0" fillId="0" borderId="84" pivotButton="0" quotePrefix="0" xfId="0"/>
    <xf numFmtId="0" fontId="20" fillId="0" borderId="63" applyAlignment="1" pivotButton="0" quotePrefix="0" xfId="0">
      <alignment horizontal="center" vertical="top" wrapText="1"/>
    </xf>
    <xf numFmtId="0" fontId="8" fillId="0" borderId="85" applyAlignment="1" pivotButton="0" quotePrefix="0" xfId="0">
      <alignment vertical="center"/>
    </xf>
    <xf numFmtId="0" fontId="0" fillId="0" borderId="85" pivotButton="0" quotePrefix="0" xfId="0"/>
    <xf numFmtId="0" fontId="5" fillId="0" borderId="85" applyAlignment="1" pivotButton="0" quotePrefix="0" xfId="0">
      <alignment vertical="center"/>
    </xf>
    <xf numFmtId="0" fontId="8" fillId="0" borderId="63" applyAlignment="1" pivotButton="0" quotePrefix="0" xfId="0">
      <alignment vertical="center"/>
    </xf>
    <xf numFmtId="0" fontId="21" fillId="4" borderId="91" applyAlignment="1" pivotButton="0" quotePrefix="0" xfId="0">
      <alignment vertical="center"/>
    </xf>
    <xf numFmtId="0" fontId="12" fillId="4" borderId="91" applyAlignment="1" pivotButton="0" quotePrefix="0" xfId="0">
      <alignment vertical="center"/>
    </xf>
    <xf numFmtId="0" fontId="22" fillId="4" borderId="91" applyAlignment="1" pivotButton="0" quotePrefix="0" xfId="0">
      <alignment vertical="top" wrapText="1"/>
    </xf>
    <xf numFmtId="0" fontId="1" fillId="0" borderId="63" applyAlignment="1" pivotButton="0" quotePrefix="0" xfId="0">
      <alignment vertical="center"/>
    </xf>
    <xf numFmtId="0" fontId="1" fillId="0" borderId="1" applyAlignment="1" pivotButton="0" quotePrefix="0" xfId="0">
      <alignment vertical="center"/>
    </xf>
    <xf numFmtId="0" fontId="0" fillId="0" borderId="1" pivotButton="0" quotePrefix="0" xfId="0"/>
    <xf numFmtId="0" fontId="2" fillId="0" borderId="63" applyAlignment="1" pivotButton="0" quotePrefix="0" xfId="0">
      <alignment horizontal="center" vertical="center"/>
    </xf>
    <xf numFmtId="0" fontId="3" fillId="2" borderId="48" applyAlignment="1" pivotButton="0" quotePrefix="0" xfId="0">
      <alignment horizontal="center" vertical="center" wrapText="1"/>
    </xf>
    <xf numFmtId="0" fontId="0" fillId="0" borderId="49" pivotButton="0" quotePrefix="0" xfId="0"/>
    <xf numFmtId="0" fontId="0" fillId="0" borderId="50" pivotButton="0" quotePrefix="0" xfId="0"/>
    <xf numFmtId="0" fontId="4" fillId="2" borderId="48" applyAlignment="1" pivotButton="0" quotePrefix="0" xfId="0">
      <alignment horizontal="left" vertical="center" indent="1"/>
    </xf>
    <xf numFmtId="0" fontId="0" fillId="0" borderId="69" pivotButton="0" quotePrefix="0" xfId="0"/>
    <xf numFmtId="0" fontId="4" fillId="2" borderId="66" applyAlignment="1" pivotButton="0" quotePrefix="0" xfId="0">
      <alignment horizontal="left" vertical="center" indent="1"/>
    </xf>
    <xf numFmtId="0" fontId="5" fillId="3" borderId="75" applyAlignment="1" applyProtection="1" pivotButton="0" quotePrefix="0" xfId="0">
      <alignment horizontal="left" vertical="center" shrinkToFit="1" indent="1"/>
      <protection locked="0" hidden="0"/>
    </xf>
    <xf numFmtId="0" fontId="0" fillId="3" borderId="76" applyProtection="1" pivotButton="0" quotePrefix="0" xfId="0">
      <protection locked="0" hidden="0"/>
    </xf>
    <xf numFmtId="0" fontId="0" fillId="3" borderId="77" applyProtection="1" pivotButton="0" quotePrefix="0" xfId="0">
      <protection locked="0" hidden="0"/>
    </xf>
    <xf numFmtId="0" fontId="5" fillId="3" borderId="57" applyAlignment="1" applyProtection="1" pivotButton="0" quotePrefix="0" xfId="0">
      <alignment horizontal="left" vertical="center" shrinkToFit="1" indent="1"/>
      <protection locked="0" hidden="0"/>
    </xf>
    <xf numFmtId="0" fontId="0" fillId="3" borderId="46" applyProtection="1" pivotButton="0" quotePrefix="0" xfId="0">
      <protection locked="0" hidden="0"/>
    </xf>
    <xf numFmtId="0" fontId="0" fillId="3" borderId="58" applyProtection="1" pivotButton="0" quotePrefix="0" xfId="0">
      <protection locked="0" hidden="0"/>
    </xf>
    <xf numFmtId="0" fontId="5" fillId="3" borderId="20" applyAlignment="1" applyProtection="1" pivotButton="0" quotePrefix="0" xfId="0">
      <alignment horizontal="left" vertical="center" shrinkToFit="1" indent="1"/>
      <protection locked="0" hidden="0"/>
    </xf>
    <xf numFmtId="164" fontId="5" fillId="3" borderId="20" applyAlignment="1" applyProtection="1" pivotButton="0" quotePrefix="0" xfId="0">
      <alignment horizontal="center" vertical="center"/>
      <protection locked="0" hidden="0"/>
    </xf>
    <xf numFmtId="0" fontId="0" fillId="3" borderId="21" applyProtection="1" pivotButton="0" quotePrefix="0" xfId="0">
      <protection locked="0" hidden="0"/>
    </xf>
    <xf numFmtId="0" fontId="5" fillId="3" borderId="54" applyAlignment="1" applyProtection="1" pivotButton="0" quotePrefix="0" xfId="0">
      <alignment horizontal="left" vertical="center" shrinkToFit="1" indent="1"/>
      <protection locked="0" hidden="0"/>
    </xf>
    <xf numFmtId="0" fontId="0" fillId="3" borderId="55" applyProtection="1" pivotButton="0" quotePrefix="0" xfId="0">
      <protection locked="0" hidden="0"/>
    </xf>
    <xf numFmtId="0" fontId="0" fillId="3" borderId="56" applyProtection="1" pivotButton="0" quotePrefix="0" xfId="0">
      <protection locked="0" hidden="0"/>
    </xf>
    <xf numFmtId="0" fontId="6" fillId="0" borderId="57" applyAlignment="1" pivotButton="0" quotePrefix="0" xfId="0">
      <alignment horizontal="left" vertical="center" indent="1"/>
    </xf>
    <xf numFmtId="0" fontId="0" fillId="0" borderId="58" pivotButton="0" quotePrefix="0" xfId="0"/>
    <xf numFmtId="0" fontId="5" fillId="3" borderId="71" applyAlignment="1" applyProtection="1" pivotButton="0" quotePrefix="0" xfId="0">
      <alignment horizontal="left" vertical="center" shrinkToFit="1" indent="1"/>
      <protection locked="0" hidden="0"/>
    </xf>
    <xf numFmtId="0" fontId="0" fillId="3" borderId="1" applyProtection="1" pivotButton="0" quotePrefix="0" xfId="0">
      <protection locked="0" hidden="0"/>
    </xf>
    <xf numFmtId="0" fontId="0" fillId="3" borderId="72" applyProtection="1" pivotButton="0" quotePrefix="0" xfId="0">
      <protection locked="0" hidden="0"/>
    </xf>
    <xf numFmtId="0" fontId="6" fillId="0" borderId="51" applyAlignment="1" pivotButton="0" quotePrefix="0" xfId="0">
      <alignment horizontal="left" vertical="center" indent="1"/>
    </xf>
    <xf numFmtId="0" fontId="0" fillId="0" borderId="45" pivotButton="0" quotePrefix="0" xfId="0"/>
    <xf numFmtId="2" fontId="5" fillId="3" borderId="44" applyAlignment="1" applyProtection="1" pivotButton="0" quotePrefix="0" xfId="0">
      <alignment horizontal="left" vertical="center" shrinkToFit="1" indent="1"/>
      <protection locked="0" hidden="0"/>
    </xf>
    <xf numFmtId="0" fontId="0" fillId="3" borderId="52" applyProtection="1" pivotButton="0" quotePrefix="0" xfId="0">
      <protection locked="0" hidden="0"/>
    </xf>
    <xf numFmtId="0" fontId="0" fillId="3" borderId="67" applyProtection="1" pivotButton="0" quotePrefix="0" xfId="0">
      <protection locked="0" hidden="0"/>
    </xf>
    <xf numFmtId="0" fontId="6" fillId="0" borderId="6" applyAlignment="1" pivotButton="0" quotePrefix="0" xfId="0">
      <alignment horizontal="left" vertical="center" indent="1"/>
    </xf>
    <xf numFmtId="164" fontId="5" fillId="3" borderId="20" applyAlignment="1" applyProtection="1" pivotButton="0" quotePrefix="0" xfId="0">
      <alignment horizontal="left" vertical="center" indent="1"/>
      <protection locked="0" hidden="0"/>
    </xf>
    <xf numFmtId="165" fontId="7" fillId="3" borderId="21" applyAlignment="1" pivotButton="0" quotePrefix="0" xfId="0">
      <alignment horizontal="center" vertical="center"/>
    </xf>
    <xf numFmtId="0" fontId="0" fillId="0" borderId="46" pivotButton="0" quotePrefix="0" xfId="0"/>
    <xf numFmtId="166" fontId="5" fillId="3" borderId="20" applyAlignment="1" applyProtection="1" pivotButton="0" quotePrefix="0" xfId="0">
      <alignment horizontal="center" vertical="center"/>
      <protection locked="0" hidden="0"/>
    </xf>
    <xf numFmtId="1" fontId="5" fillId="3" borderId="20" applyAlignment="1" applyProtection="1" pivotButton="0" quotePrefix="0" xfId="0">
      <alignment horizontal="left" vertical="center" shrinkToFit="1" indent="1"/>
      <protection locked="0" hidden="0"/>
    </xf>
    <xf numFmtId="165" fontId="5" fillId="0" borderId="20" applyAlignment="1" pivotButton="0" quotePrefix="0" xfId="0">
      <alignment horizontal="center" vertical="center"/>
    </xf>
    <xf numFmtId="0" fontId="0" fillId="0" borderId="21" pivotButton="0" quotePrefix="0" xfId="0"/>
    <xf numFmtId="0" fontId="5" fillId="3" borderId="20" applyAlignment="1" applyProtection="1" pivotButton="0" quotePrefix="0" xfId="0">
      <alignment horizontal="center" vertical="center"/>
      <protection locked="0" hidden="0"/>
    </xf>
    <xf numFmtId="0" fontId="4" fillId="0" borderId="51" applyAlignment="1" pivotButton="0" quotePrefix="0" xfId="0">
      <alignment horizontal="left" vertical="center" indent="1"/>
    </xf>
    <xf numFmtId="0" fontId="0" fillId="0" borderId="52" pivotButton="0" quotePrefix="0" xfId="0"/>
    <xf numFmtId="0" fontId="0" fillId="0" borderId="67" pivotButton="0" quotePrefix="0" xfId="0"/>
    <xf numFmtId="2" fontId="5" fillId="3" borderId="44" applyAlignment="1" applyProtection="1" pivotButton="0" quotePrefix="0" xfId="0">
      <alignment horizontal="center" vertical="center"/>
      <protection locked="0" hidden="0"/>
    </xf>
    <xf numFmtId="0" fontId="3" fillId="2" borderId="79" applyAlignment="1" pivotButton="0" quotePrefix="0" xfId="0">
      <alignment horizontal="center" vertical="center" wrapText="1"/>
    </xf>
    <xf numFmtId="0" fontId="0" fillId="0" borderId="80" pivotButton="0" quotePrefix="0" xfId="0"/>
    <xf numFmtId="0" fontId="0" fillId="0" borderId="81" pivotButton="0" quotePrefix="0" xfId="0"/>
    <xf numFmtId="0" fontId="1" fillId="0" borderId="8" applyAlignment="1" pivotButton="0" quotePrefix="0" xfId="0">
      <alignment horizontal="left" vertical="center" indent="1"/>
    </xf>
    <xf numFmtId="167" fontId="5" fillId="3" borderId="44" applyAlignment="1" applyProtection="1" pivotButton="0" quotePrefix="0" xfId="0">
      <alignment horizontal="center" vertical="center"/>
      <protection locked="0" hidden="0"/>
    </xf>
    <xf numFmtId="0" fontId="0" fillId="3" borderId="45" applyProtection="1" pivotButton="0" quotePrefix="0" xfId="0">
      <protection locked="0" hidden="0"/>
    </xf>
    <xf numFmtId="0" fontId="1" fillId="0" borderId="44" applyAlignment="1" pivotButton="0" quotePrefix="0" xfId="0">
      <alignment horizontal="right" vertical="center" indent="1"/>
    </xf>
    <xf numFmtId="165" fontId="8" fillId="3" borderId="9" applyAlignment="1" applyProtection="1" pivotButton="0" quotePrefix="0" xfId="0">
      <alignment horizontal="center" vertical="center"/>
      <protection locked="0" hidden="0"/>
    </xf>
    <xf numFmtId="168" fontId="5" fillId="3" borderId="9" applyAlignment="1" applyProtection="1" pivotButton="0" quotePrefix="0" xfId="0">
      <alignment horizontal="center" vertical="center"/>
      <protection locked="0" hidden="0"/>
    </xf>
    <xf numFmtId="0" fontId="1" fillId="0" borderId="9" applyAlignment="1" pivotButton="0" quotePrefix="0" xfId="0">
      <alignment horizontal="right" vertical="center" indent="1"/>
    </xf>
    <xf numFmtId="0" fontId="8" fillId="0" borderId="10" applyAlignment="1" pivotButton="0" quotePrefix="0" xfId="0">
      <alignment horizontal="center" vertical="center"/>
    </xf>
    <xf numFmtId="0" fontId="9" fillId="3" borderId="60" applyAlignment="1" applyProtection="1" pivotButton="0" quotePrefix="0" xfId="0">
      <alignment horizontal="left" vertical="center" shrinkToFit="1" indent="1"/>
      <protection locked="0" hidden="0"/>
    </xf>
    <xf numFmtId="0" fontId="0" fillId="3" borderId="61" applyProtection="1" pivotButton="0" quotePrefix="0" xfId="0">
      <protection locked="0" hidden="0"/>
    </xf>
    <xf numFmtId="0" fontId="0" fillId="3" borderId="62" applyProtection="1" pivotButton="0" quotePrefix="0" xfId="0">
      <protection locked="0" hidden="0"/>
    </xf>
    <xf numFmtId="0" fontId="9" fillId="3" borderId="54" applyAlignment="1" applyProtection="1" pivotButton="0" quotePrefix="0" xfId="0">
      <alignment horizontal="left" vertical="center" shrinkToFit="1" indent="1"/>
      <protection locked="0" hidden="0"/>
    </xf>
    <xf numFmtId="0" fontId="9" fillId="3" borderId="71" applyAlignment="1" applyProtection="1" pivotButton="0" quotePrefix="0" xfId="0">
      <alignment horizontal="left" vertical="center" shrinkToFit="1" indent="1"/>
      <protection locked="0" hidden="0"/>
    </xf>
    <xf numFmtId="0" fontId="3" fillId="2" borderId="48" applyAlignment="1" pivotButton="0" quotePrefix="0" xfId="0">
      <alignment horizontal="center" vertical="center"/>
    </xf>
    <xf numFmtId="0" fontId="3" fillId="2" borderId="66" applyAlignment="1" pivotButton="0" quotePrefix="0" xfId="0">
      <alignment horizontal="center" vertical="center"/>
    </xf>
    <xf numFmtId="0" fontId="10" fillId="2" borderId="4" applyAlignment="1" pivotButton="0" quotePrefix="0" xfId="0">
      <alignment horizontal="right" vertical="center" indent="1"/>
    </xf>
    <xf numFmtId="0" fontId="8" fillId="0" borderId="4" applyAlignment="1" pivotButton="0" quotePrefix="0" xfId="0">
      <alignment horizontal="center" vertical="center"/>
    </xf>
    <xf numFmtId="0" fontId="8" fillId="3" borderId="66" applyAlignment="1" applyProtection="1" pivotButton="0" quotePrefix="0" xfId="0">
      <alignment horizontal="center" vertical="center"/>
      <protection locked="0" hidden="0"/>
    </xf>
    <xf numFmtId="0" fontId="0" fillId="3" borderId="49" applyProtection="1" pivotButton="0" quotePrefix="0" xfId="0">
      <protection locked="0" hidden="0"/>
    </xf>
    <xf numFmtId="0" fontId="0" fillId="3" borderId="50" applyProtection="1" pivotButton="0" quotePrefix="0" xfId="0">
      <protection locked="0" hidden="0"/>
    </xf>
    <xf numFmtId="169" fontId="5" fillId="0" borderId="2" applyAlignment="1" pivotButton="0" quotePrefix="0" xfId="0">
      <alignment horizontal="center" vertical="center"/>
    </xf>
    <xf numFmtId="169" fontId="5" fillId="0" borderId="7" applyAlignment="1" pivotButton="0" quotePrefix="0" xfId="0">
      <alignment horizontal="center" vertical="center"/>
    </xf>
    <xf numFmtId="169" fontId="5" fillId="0" borderId="9" applyAlignment="1" pivotButton="0" quotePrefix="0" xfId="0">
      <alignment horizontal="center" vertical="center"/>
    </xf>
    <xf numFmtId="169" fontId="5" fillId="0" borderId="10" applyAlignment="1" pivotButton="0" quotePrefix="0" xfId="0">
      <alignment horizontal="center" vertical="center"/>
    </xf>
    <xf numFmtId="0" fontId="8" fillId="2" borderId="4" applyAlignment="1" pivotButton="0" quotePrefix="0" xfId="0">
      <alignment horizontal="center" vertical="center"/>
    </xf>
    <xf numFmtId="0" fontId="8" fillId="2" borderId="5" applyAlignment="1" pivotButton="0" quotePrefix="0" xfId="0">
      <alignment horizontal="center" vertical="center"/>
    </xf>
    <xf numFmtId="0" fontId="6" fillId="0" borderId="57" applyAlignment="1" pivotButton="0" quotePrefix="0" xfId="0">
      <alignment horizontal="left" vertical="center" wrapText="1" indent="1"/>
    </xf>
    <xf numFmtId="1" fontId="5" fillId="0" borderId="2" applyAlignment="1" pivotButton="0" quotePrefix="0" xfId="0">
      <alignment horizontal="center" vertical="center"/>
    </xf>
    <xf numFmtId="1" fontId="5" fillId="0" borderId="7" applyAlignment="1" pivotButton="0" quotePrefix="0" xfId="0">
      <alignment horizontal="center" vertical="center"/>
    </xf>
    <xf numFmtId="166" fontId="5" fillId="0" borderId="2" applyAlignment="1" pivotButton="0" quotePrefix="0" xfId="0">
      <alignment horizontal="center" vertical="center"/>
    </xf>
    <xf numFmtId="166" fontId="5" fillId="0" borderId="7" applyAlignment="1" pivotButton="0" quotePrefix="0" xfId="0">
      <alignment horizontal="center" vertical="center"/>
    </xf>
    <xf numFmtId="0" fontId="6" fillId="0" borderId="40" applyAlignment="1" pivotButton="0" quotePrefix="0" xfId="0">
      <alignment horizontal="left" vertical="center" indent="1"/>
    </xf>
    <xf numFmtId="0" fontId="1" fillId="0" borderId="7" applyAlignment="1" pivotButton="0" quotePrefix="0" xfId="0">
      <alignment horizontal="center" vertical="center"/>
    </xf>
    <xf numFmtId="1" fontId="5" fillId="3" borderId="2" applyAlignment="1" applyProtection="1" pivotButton="0" quotePrefix="0" xfId="0">
      <alignment horizontal="center" vertical="center"/>
      <protection locked="0" hidden="0"/>
    </xf>
    <xf numFmtId="1" fontId="5" fillId="3" borderId="7" applyAlignment="1" applyProtection="1" pivotButton="0" quotePrefix="0" xfId="0">
      <alignment horizontal="center" vertical="center"/>
      <protection locked="0" hidden="0"/>
    </xf>
    <xf numFmtId="0" fontId="6" fillId="0" borderId="41" applyAlignment="1" pivotButton="0" quotePrefix="0" xfId="0">
      <alignment horizontal="left" vertical="center" indent="1"/>
    </xf>
    <xf numFmtId="171" fontId="5" fillId="0" borderId="2" applyAlignment="1" pivotButton="0" quotePrefix="0" xfId="0">
      <alignment horizontal="center" vertical="center"/>
    </xf>
    <xf numFmtId="171" fontId="5" fillId="0" borderId="7" applyAlignment="1" pivotButton="0" quotePrefix="0" xfId="0">
      <alignment horizontal="center" vertical="center"/>
    </xf>
    <xf numFmtId="0" fontId="0" fillId="0" borderId="41" pivotButton="0" quotePrefix="0" xfId="0"/>
    <xf numFmtId="2" fontId="5" fillId="3" borderId="2" applyAlignment="1" applyProtection="1" pivotButton="0" quotePrefix="0" xfId="0">
      <alignment horizontal="center" vertical="center"/>
      <protection locked="0" hidden="0"/>
    </xf>
    <xf numFmtId="2" fontId="5" fillId="3" borderId="7" applyAlignment="1" applyProtection="1" pivotButton="0" quotePrefix="0" xfId="0">
      <alignment horizontal="center" vertical="center"/>
      <protection locked="0" hidden="0"/>
    </xf>
    <xf numFmtId="0" fontId="13" fillId="0" borderId="42" applyAlignment="1" pivotButton="0" quotePrefix="0" xfId="0">
      <alignment horizontal="left" vertical="center" indent="1"/>
    </xf>
    <xf numFmtId="0" fontId="0" fillId="0" borderId="43" pivotButton="0" quotePrefix="0" xfId="0"/>
    <xf numFmtId="0" fontId="11" fillId="0" borderId="10" applyAlignment="1" pivotButton="0" quotePrefix="0" xfId="0">
      <alignment horizontal="center" vertical="center"/>
    </xf>
    <xf numFmtId="170" fontId="8" fillId="0" borderId="9" applyAlignment="1" pivotButton="0" quotePrefix="0" xfId="0">
      <alignment horizontal="center" vertical="center"/>
    </xf>
    <xf numFmtId="170" fontId="8" fillId="0" borderId="10" applyAlignment="1" pivotButton="0" quotePrefix="0" xfId="0">
      <alignment horizontal="center" vertical="center"/>
    </xf>
    <xf numFmtId="0" fontId="6" fillId="0" borderId="48" applyAlignment="1" pivotButton="0" quotePrefix="0" xfId="0">
      <alignment horizontal="left" vertical="center" indent="1"/>
    </xf>
    <xf numFmtId="170" fontId="8" fillId="0" borderId="66" applyAlignment="1" pivotButton="0" quotePrefix="0" xfId="0">
      <alignment horizontal="center" vertical="center"/>
    </xf>
    <xf numFmtId="2" fontId="5" fillId="3" borderId="66" applyAlignment="1" applyProtection="1" pivotButton="0" quotePrefix="0" xfId="0">
      <alignment horizontal="center" vertical="center"/>
      <protection locked="0" hidden="0"/>
    </xf>
    <xf numFmtId="2" fontId="5" fillId="3" borderId="20" applyAlignment="1" applyProtection="1" pivotButton="0" quotePrefix="0" xfId="0">
      <alignment horizontal="center" vertical="center"/>
      <protection locked="0" hidden="0"/>
    </xf>
    <xf numFmtId="169" fontId="5" fillId="3" borderId="2" applyAlignment="1" applyProtection="1" pivotButton="0" quotePrefix="0" xfId="0">
      <alignment horizontal="center" vertical="center"/>
      <protection locked="0" hidden="0"/>
    </xf>
    <xf numFmtId="172" fontId="6" fillId="3" borderId="7" applyAlignment="1" applyProtection="1" pivotButton="0" quotePrefix="0" xfId="0">
      <alignment horizontal="center" vertical="center" shrinkToFit="1"/>
      <protection locked="0" hidden="0"/>
    </xf>
    <xf numFmtId="2" fontId="8" fillId="0" borderId="44" applyAlignment="1" pivotButton="0" quotePrefix="0" xfId="0">
      <alignment horizontal="center" vertical="center"/>
    </xf>
    <xf numFmtId="168" fontId="14" fillId="0" borderId="44" applyAlignment="1" pivotButton="0" quotePrefix="0" xfId="0">
      <alignment horizontal="center" vertical="center"/>
    </xf>
    <xf numFmtId="0" fontId="12" fillId="0" borderId="0" pivotButton="0" quotePrefix="0" xfId="0"/>
    <xf numFmtId="0" fontId="14" fillId="0" borderId="0" pivotButton="0" quotePrefix="0" xfId="0"/>
    <xf numFmtId="0" fontId="20" fillId="0" borderId="63" applyAlignment="1" pivotButton="0" quotePrefix="0" xfId="0">
      <alignment vertical="top" wrapText="1"/>
    </xf>
    <xf numFmtId="0" fontId="11" fillId="2" borderId="48" applyAlignment="1" pivotButton="0" quotePrefix="0" xfId="0">
      <alignment horizontal="center" vertical="center"/>
    </xf>
    <xf numFmtId="0" fontId="4" fillId="2" borderId="6" applyAlignment="1" pivotButton="0" quotePrefix="0" xfId="0">
      <alignment horizontal="center" vertical="center"/>
    </xf>
    <xf numFmtId="0" fontId="4" fillId="2" borderId="7" applyAlignment="1" pivotButton="0" quotePrefix="0" xfId="0">
      <alignment horizontal="center" vertical="center"/>
    </xf>
    <xf numFmtId="169" fontId="9" fillId="0" borderId="6" applyAlignment="1" pivotButton="0" quotePrefix="0" xfId="0">
      <alignment horizontal="center" vertical="center"/>
    </xf>
    <xf numFmtId="169" fontId="9" fillId="0" borderId="7" applyAlignment="1" pivotButton="0" quotePrefix="0" xfId="0">
      <alignment horizontal="center" vertical="center"/>
    </xf>
    <xf numFmtId="169" fontId="9" fillId="0" borderId="8" applyAlignment="1" pivotButton="0" quotePrefix="0" xfId="0">
      <alignment horizontal="center" vertical="center"/>
    </xf>
    <xf numFmtId="169" fontId="9" fillId="0" borderId="10" applyAlignment="1" pivotButton="0" quotePrefix="0" xfId="0">
      <alignment horizontal="center" vertical="center"/>
    </xf>
    <xf numFmtId="0" fontId="10" fillId="0" borderId="0" pivotButton="0" quotePrefix="0" xfId="0"/>
  </cellXfs>
  <cellStyles count="1">
    <cellStyle name="Normal" xfId="0" builtinId="0" hidden="0"/>
  </cellStyles>
  <dxfs count="2">
    <dxf>
      <font>
        <b val="1"/>
        <color rgb="00B42318"/>
      </font>
      <fill>
        <patternFill patternType="solid">
          <fgColor rgb="00FDE2E1"/>
          <bgColor rgb="00FDE2E1"/>
        </patternFill>
      </fill>
    </dxf>
    <dxf>
      <font>
        <b val="1"/>
        <color rgb="001E7B3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38100</rowOff>
    </from>
    <ext cx="1495425" cy="1714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col>
      <colOff>0</colOff>
      <row>9</row>
      <rowOff>0</rowOff>
    </from>
    <ext cx="3086100" cy="47434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F2B705"/>
    <outlinePr summaryBelow="1" summaryRight="1"/>
    <pageSetUpPr fitToPage="1"/>
  </sheetPr>
  <dimension ref="A1:L46"/>
  <sheetViews>
    <sheetView showGridLines="0" showRowColHeaders="0" workbookViewId="0">
      <selection activeCell="A1" sqref="A1"/>
    </sheetView>
  </sheetViews>
  <sheetFormatPr baseColWidth="8" defaultRowHeight="15"/>
  <cols>
    <col width="2.5"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2.5" customWidth="1" min="12" max="12"/>
  </cols>
  <sheetData>
    <row r="1" ht="14" customHeight="1">
      <c r="A1" s="1" t="n"/>
      <c r="B1" s="2" t="n"/>
      <c r="C1" s="2" t="n"/>
      <c r="D1" s="2" t="n"/>
      <c r="E1" s="2" t="n"/>
      <c r="F1" s="2" t="n"/>
      <c r="G1" s="2" t="n"/>
      <c r="H1" s="2" t="n"/>
      <c r="I1" s="2" t="n"/>
      <c r="J1" s="2" t="n"/>
      <c r="K1" s="2" t="n"/>
      <c r="L1" s="3" t="n"/>
    </row>
    <row r="2" ht="24" customHeight="1">
      <c r="A2" s="4" t="n"/>
      <c r="B2" s="5" t="n"/>
      <c r="C2" s="5" t="n"/>
      <c r="D2" s="5" t="n"/>
      <c r="E2" s="5" t="n"/>
      <c r="F2" s="5" t="n"/>
      <c r="G2" s="5" t="n"/>
      <c r="H2" s="5" t="n"/>
      <c r="I2" s="5" t="n"/>
      <c r="J2" s="5" t="n"/>
      <c r="K2" s="5" t="n"/>
      <c r="L2" s="6" t="n"/>
    </row>
    <row r="3" ht="30" customHeight="1">
      <c r="A3" s="4" t="n"/>
      <c r="B3" s="7" t="inlineStr">
        <is>
          <t>TL-3112 Workbook</t>
        </is>
      </c>
      <c r="C3" s="8" t="n"/>
      <c r="D3" s="8" t="n"/>
      <c r="E3" s="8" t="n"/>
      <c r="F3" s="8" t="n"/>
      <c r="G3" s="8" t="n"/>
      <c r="H3" s="8" t="n"/>
      <c r="I3" s="8" t="n"/>
      <c r="J3" s="8" t="n"/>
      <c r="K3" s="9" t="n"/>
      <c r="L3" s="6" t="n"/>
    </row>
    <row r="4" ht="18" customHeight="1">
      <c r="A4" s="4" t="n"/>
      <c r="B4" s="10" t="inlineStr">
        <is>
          <t>TL-3112 (Rev. 02/04)  ·  for contracts that still call for it</t>
        </is>
      </c>
      <c r="C4" s="8" t="n"/>
      <c r="D4" s="8" t="n"/>
      <c r="E4" s="8" t="n"/>
      <c r="F4" s="8" t="n"/>
      <c r="G4" s="8" t="n"/>
      <c r="H4" s="8" t="n"/>
      <c r="I4" s="8" t="n"/>
      <c r="J4" s="8" t="n"/>
      <c r="K4" s="9" t="n"/>
      <c r="L4" s="6" t="n"/>
    </row>
    <row r="5" ht="14" customHeight="1">
      <c r="A5" s="11" t="n"/>
      <c r="B5" s="12" t="n"/>
      <c r="C5" s="12" t="n"/>
      <c r="D5" s="12" t="n"/>
      <c r="E5" s="12" t="n"/>
      <c r="F5" s="12" t="n"/>
      <c r="G5" s="12" t="n"/>
      <c r="H5" s="12" t="n"/>
      <c r="I5" s="12" t="n"/>
      <c r="J5" s="12" t="n"/>
      <c r="K5" s="12" t="n"/>
      <c r="L5" s="13" t="n"/>
    </row>
    <row r="6" ht="4" customHeight="1">
      <c r="A6" s="14" t="n"/>
      <c r="B6" s="15" t="n"/>
      <c r="C6" s="15" t="n"/>
      <c r="D6" s="15" t="n"/>
      <c r="E6" s="15" t="n"/>
      <c r="F6" s="15" t="n"/>
      <c r="G6" s="15" t="n"/>
      <c r="H6" s="15" t="n"/>
      <c r="I6" s="15" t="n"/>
      <c r="J6" s="15" t="n"/>
      <c r="K6" s="15" t="n"/>
      <c r="L6" s="16" t="n"/>
    </row>
    <row r="7" ht="14" customHeight="1"/>
    <row r="8" ht="20" customHeight="1">
      <c r="B8" s="17" t="inlineStr">
        <is>
          <t>FILL IN THE YELLOW CELLS, TOP TO BOTTOM</t>
        </is>
      </c>
      <c r="C8" s="18" t="n"/>
      <c r="D8" s="18" t="n"/>
      <c r="E8" s="18" t="n"/>
      <c r="F8" s="18" t="n"/>
      <c r="G8" s="18" t="n"/>
      <c r="H8" s="18" t="n"/>
      <c r="I8" s="18" t="n"/>
      <c r="J8" s="18" t="n"/>
      <c r="K8" s="18" t="n"/>
    </row>
    <row r="9" ht="8" customHeight="1"/>
    <row r="10" ht="23.53" customHeight="1"/>
    <row r="11" ht="17" customHeight="1">
      <c r="G11" s="19" t="inlineStr">
        <is>
          <t>1   Project, gauge &amp; test area</t>
        </is>
      </c>
      <c r="H11" s="20" t="n"/>
      <c r="I11" s="20" t="n"/>
      <c r="J11" s="20" t="n"/>
      <c r="K11" s="21" t="n"/>
    </row>
    <row r="12" ht="26.5" customHeight="1">
      <c r="G12" s="22" t="inlineStr">
        <is>
          <t>Stations as 69859 or 698+59. TMD on line F.</t>
        </is>
      </c>
      <c r="H12" s="20" t="n"/>
      <c r="I12" s="20" t="n"/>
      <c r="J12" s="20" t="n"/>
      <c r="K12" s="21" t="n"/>
    </row>
    <row r="13" ht="24.1" customHeight="1"/>
    <row r="14" ht="17" customHeight="1">
      <c r="G14" s="19" t="inlineStr">
        <is>
          <t>2   Tons &amp; notes</t>
        </is>
      </c>
      <c r="H14" s="20" t="n"/>
      <c r="I14" s="20" t="n"/>
      <c r="J14" s="20" t="n"/>
      <c r="K14" s="21" t="n"/>
    </row>
    <row r="15" ht="26.5" customHeight="1">
      <c r="G15" s="22" t="inlineStr">
        <is>
          <t>AC tons in the test area sets the number of sites. Notes: Enter goes to the next line.</t>
        </is>
      </c>
      <c r="H15" s="20" t="n"/>
      <c r="I15" s="20" t="n"/>
      <c r="J15" s="20" t="n"/>
      <c r="K15" s="21" t="n"/>
    </row>
    <row r="16" ht="60.07" customHeight="1"/>
    <row r="17" ht="17" customHeight="1">
      <c r="G17" s="19" t="inlineStr">
        <is>
          <t>3   Nuclear readings</t>
        </is>
      </c>
      <c r="H17" s="20" t="n"/>
      <c r="I17" s="20" t="n"/>
      <c r="J17" s="20" t="n"/>
      <c r="K17" s="21" t="n"/>
    </row>
    <row r="18" ht="26.5" customHeight="1">
      <c r="G18" s="22" t="inlineStr">
        <is>
          <t>Counts a and b at every site; count ratios are calculated.</t>
        </is>
      </c>
      <c r="H18" s="20" t="n"/>
      <c r="I18" s="20" t="n"/>
      <c r="J18" s="20" t="n"/>
      <c r="K18" s="21" t="n"/>
    </row>
    <row r="19" ht="22.5" customHeight="1"/>
    <row r="20" ht="17" customHeight="1">
      <c r="G20" s="19" t="inlineStr">
        <is>
          <t>4   Densities</t>
        </is>
      </c>
      <c r="H20" s="20" t="n"/>
      <c r="I20" s="20" t="n"/>
      <c r="J20" s="20" t="n"/>
      <c r="K20" s="21" t="n"/>
    </row>
    <row r="21" ht="26.5" customHeight="1">
      <c r="G21" s="22" t="inlineStr">
        <is>
          <t>a and b at every site, to 0.01 g/cc.</t>
        </is>
      </c>
      <c r="H21" s="20" t="n"/>
      <c r="I21" s="20" t="n"/>
      <c r="J21" s="20" t="n"/>
      <c r="K21" s="21" t="n"/>
    </row>
    <row r="22" ht="3.75" customHeight="1"/>
    <row r="23" ht="17" customHeight="1">
      <c r="G23" s="19" t="inlineStr">
        <is>
          <t>5   Result</t>
        </is>
      </c>
      <c r="H23" s="20" t="n"/>
      <c r="I23" s="20" t="n"/>
      <c r="J23" s="20" t="n"/>
      <c r="K23" s="21" t="n"/>
    </row>
    <row r="24" ht="26.5" customHeight="1">
      <c r="G24" s="22" t="inlineStr">
        <is>
          <t>Type P, R and S (with its date). U is the relative compaction, with PASS or LOW.</t>
        </is>
      </c>
      <c r="H24" s="20" t="n"/>
      <c r="I24" s="20" t="n"/>
      <c r="J24" s="20" t="n"/>
      <c r="K24" s="21" t="n"/>
    </row>
    <row r="25" ht="4.05" customHeight="1"/>
    <row r="26" ht="18" customHeight="1">
      <c r="G26" s="23" t="inlineStr">
        <is>
          <t>Tab or Enter jumps to the next yellow cell.</t>
        </is>
      </c>
      <c r="H26" s="20" t="n"/>
      <c r="I26" s="20" t="n"/>
      <c r="J26" s="20" t="n"/>
      <c r="K26" s="21" t="n"/>
    </row>
    <row r="27" ht="14" customHeight="1"/>
    <row r="28" ht="20" customHeight="1">
      <c r="B28" s="17" t="inlineStr">
        <is>
          <t>RED MEANS CHECK IT</t>
        </is>
      </c>
      <c r="C28" s="18" t="n"/>
      <c r="D28" s="18" t="n"/>
      <c r="E28" s="18" t="n"/>
      <c r="F28" s="18" t="n"/>
      <c r="G28" s="18" t="n"/>
      <c r="H28" s="18" t="n"/>
      <c r="I28" s="18" t="n"/>
      <c r="J28" s="18" t="n"/>
      <c r="K28" s="18" t="n"/>
    </row>
    <row r="29" ht="8" customHeight="1"/>
    <row r="30" ht="24" customHeight="1">
      <c r="B30" s="24" t="inlineStr">
        <is>
          <t>RETEST</t>
        </is>
      </c>
      <c r="C30" s="25" t="n"/>
      <c r="D30" s="24" t="inlineStr">
        <is>
          <t>LOW</t>
        </is>
      </c>
      <c r="E30" s="25" t="n"/>
      <c r="F30" s="24" t="inlineStr">
        <is>
          <t>&gt; 12 MO</t>
        </is>
      </c>
      <c r="G30" s="25" t="n"/>
      <c r="H30" s="24" t="inlineStr">
        <is>
          <t>CHECK B &amp; C</t>
        </is>
      </c>
      <c r="I30" s="25" t="n"/>
      <c r="J30" s="24" t="inlineStr">
        <is>
          <t>500 T MAX</t>
        </is>
      </c>
      <c r="K30" s="25" t="n"/>
    </row>
    <row r="31" ht="28" customHeight="1">
      <c r="B31" s="26" t="inlineStr">
        <is>
          <t>a and b over 0.05 apart</t>
        </is>
      </c>
      <c r="C31" s="21" t="n"/>
      <c r="D31" s="26" t="inlineStr">
        <is>
          <t>below the spec minimum</t>
        </is>
      </c>
      <c r="E31" s="21" t="n"/>
      <c r="F31" s="26" t="inlineStr">
        <is>
          <t>gauge calibration too old</t>
        </is>
      </c>
      <c r="G31" s="21" t="n"/>
      <c r="H31" s="26" t="inlineStr">
        <is>
          <t>station typo</t>
        </is>
      </c>
      <c r="I31" s="21" t="n"/>
      <c r="J31" s="26" t="inlineStr">
        <is>
          <t>split the test area</t>
        </is>
      </c>
      <c r="K31" s="21" t="n"/>
    </row>
    <row r="32" ht="14" customHeight="1"/>
    <row r="33" ht="20" customHeight="1">
      <c r="B33" s="17" t="inlineStr">
        <is>
          <t>SAVE A ONE-PAGE PDF  (TL-3112 TAB)</t>
        </is>
      </c>
      <c r="C33" s="18" t="n"/>
      <c r="D33" s="18" t="n"/>
      <c r="E33" s="18" t="n"/>
      <c r="F33" s="18" t="n"/>
      <c r="G33" s="18" t="n"/>
      <c r="H33" s="18" t="n"/>
      <c r="I33" s="18" t="n"/>
      <c r="J33" s="18" t="n"/>
      <c r="K33" s="18" t="n"/>
    </row>
    <row r="34" ht="8" customHeight="1"/>
    <row r="35" ht="21" customHeight="1">
      <c r="B35" s="27" t="inlineStr">
        <is>
          <t>Excel</t>
        </is>
      </c>
      <c r="C35" s="28" t="n"/>
      <c r="D35" s="28" t="n"/>
      <c r="E35" s="29" t="inlineStr">
        <is>
          <t>File › Print › Save as PDF   (Windows: Microsoft Print to PDF)</t>
        </is>
      </c>
      <c r="F35" s="28" t="n"/>
      <c r="G35" s="28" t="n"/>
      <c r="H35" s="28" t="n"/>
      <c r="I35" s="28" t="n"/>
      <c r="J35" s="28" t="n"/>
      <c r="K35" s="28" t="n"/>
    </row>
    <row r="36" ht="21" customHeight="1">
      <c r="B36" s="27" t="inlineStr">
        <is>
          <t>Numbers</t>
        </is>
      </c>
      <c r="C36" s="28" t="n"/>
      <c r="D36" s="28" t="n"/>
      <c r="E36" s="29" t="inlineStr">
        <is>
          <t>File › Print › This Sheet › Fit › PDF</t>
        </is>
      </c>
      <c r="F36" s="28" t="n"/>
      <c r="G36" s="28" t="n"/>
      <c r="H36" s="28" t="n"/>
      <c r="I36" s="28" t="n"/>
      <c r="J36" s="28" t="n"/>
      <c r="K36" s="28" t="n"/>
    </row>
    <row r="37" ht="21" customHeight="1">
      <c r="B37" s="27" t="inlineStr">
        <is>
          <t>Google Sheets</t>
        </is>
      </c>
      <c r="C37" s="28" t="n"/>
      <c r="D37" s="28" t="n"/>
      <c r="E37" s="29" t="inlineStr">
        <is>
          <t>File › Download › PDF › Scale: Fit to page</t>
        </is>
      </c>
      <c r="F37" s="28" t="n"/>
      <c r="G37" s="28" t="n"/>
      <c r="H37" s="28" t="n"/>
      <c r="I37" s="28" t="n"/>
      <c r="J37" s="28" t="n"/>
      <c r="K37" s="28" t="n"/>
    </row>
    <row r="38" ht="21" customHeight="1">
      <c r="B38" s="27" t="inlineStr">
        <is>
          <t>iPhone / iPad</t>
        </is>
      </c>
      <c r="C38" s="28" t="n"/>
      <c r="D38" s="28" t="n"/>
      <c r="E38" s="29" t="inlineStr">
        <is>
          <t>… › Export › PDF</t>
        </is>
      </c>
      <c r="F38" s="28" t="n"/>
      <c r="G38" s="28" t="n"/>
      <c r="H38" s="28" t="n"/>
      <c r="I38" s="28" t="n"/>
      <c r="J38" s="28" t="n"/>
      <c r="K38" s="28" t="n"/>
    </row>
    <row r="39" ht="10" customHeight="1"/>
    <row r="40" ht="20" customHeight="1">
      <c r="B40" s="30" t="inlineStr">
        <is>
          <t>Another test area?  Copy the TL-3112 tab (right-click the tab).</t>
        </is>
      </c>
      <c r="C40" s="20" t="n"/>
      <c r="D40" s="20" t="n"/>
      <c r="E40" s="20" t="n"/>
      <c r="F40" s="20" t="n"/>
      <c r="G40" s="20" t="n"/>
      <c r="H40" s="20" t="n"/>
      <c r="I40" s="20" t="n"/>
      <c r="J40" s="20" t="n"/>
      <c r="K40" s="21" t="n"/>
    </row>
    <row r="41" ht="22" customHeight="1"/>
    <row r="42" ht="12" customHeight="1">
      <c r="A42" s="1" t="n"/>
      <c r="B42" s="2" t="n"/>
      <c r="C42" s="2" t="n"/>
      <c r="D42" s="2" t="n"/>
      <c r="E42" s="2" t="n"/>
      <c r="F42" s="2" t="n"/>
      <c r="G42" s="2" t="n"/>
      <c r="H42" s="2" t="n"/>
      <c r="I42" s="2" t="n"/>
      <c r="J42" s="2" t="n"/>
      <c r="K42" s="2" t="n"/>
      <c r="L42" s="3" t="n"/>
    </row>
    <row r="43" ht="20" customHeight="1">
      <c r="A43" s="4" t="n"/>
      <c r="B43" s="31" t="inlineStr">
        <is>
          <t>Bunker Inspections  ·  bunkerinspections.com  ·  contact@bunkerinspections.com</t>
        </is>
      </c>
      <c r="C43" s="8" t="n"/>
      <c r="D43" s="8" t="n"/>
      <c r="E43" s="8" t="n"/>
      <c r="F43" s="8" t="n"/>
      <c r="G43" s="8" t="n"/>
      <c r="H43" s="8" t="n"/>
      <c r="I43" s="8" t="n"/>
      <c r="J43" s="8" t="n"/>
      <c r="K43" s="9" t="n"/>
      <c r="L43" s="6" t="n"/>
    </row>
    <row r="44" ht="18" customHeight="1">
      <c r="A44" s="4" t="n"/>
      <c r="B44" s="32" t="inlineStr">
        <is>
          <t>Follows California Test 375 (Feb 2012) and TL-3112 (Rev. 02/04).  ·  v1.3</t>
        </is>
      </c>
      <c r="C44" s="8" t="n"/>
      <c r="D44" s="8" t="n"/>
      <c r="E44" s="8" t="n"/>
      <c r="F44" s="8" t="n"/>
      <c r="G44" s="8" t="n"/>
      <c r="H44" s="8" t="n"/>
      <c r="I44" s="8" t="n"/>
      <c r="J44" s="8" t="n"/>
      <c r="K44" s="9" t="n"/>
      <c r="L44" s="6" t="n"/>
    </row>
    <row r="45" ht="42" customHeight="1">
      <c r="A45" s="4" t="n"/>
      <c r="B45" s="33" t="inlineStr">
        <is>
          <t>Provided as is, without warranty of any kind. Check every result against CT 375, the current form and your contract before relying on it; you are responsible for its use. Bunker Inspections is not liable for any loss arising from it and is not affiliated with Caltrans. Terms of use: bunkerinspections.com/#terms</t>
        </is>
      </c>
      <c r="C45" s="8" t="n"/>
      <c r="D45" s="8" t="n"/>
      <c r="E45" s="8" t="n"/>
      <c r="F45" s="8" t="n"/>
      <c r="G45" s="8" t="n"/>
      <c r="H45" s="8" t="n"/>
      <c r="I45" s="8" t="n"/>
      <c r="J45" s="8" t="n"/>
      <c r="K45" s="9" t="n"/>
      <c r="L45" s="6" t="n"/>
    </row>
    <row r="46" ht="10" customHeight="1">
      <c r="A46" s="11" t="n"/>
      <c r="B46" s="12" t="n"/>
      <c r="C46" s="12" t="n"/>
      <c r="D46" s="12" t="n"/>
      <c r="E46" s="12" t="n"/>
      <c r="F46" s="12" t="n"/>
      <c r="G46" s="12" t="n"/>
      <c r="H46" s="12" t="n"/>
      <c r="I46" s="12" t="n"/>
      <c r="J46" s="12" t="n"/>
      <c r="K46" s="12" t="n"/>
      <c r="L46" s="13" t="n"/>
    </row>
  </sheetData>
  <sheetProtection selectLockedCells="0" selectUnlockedCells="0" sheet="1" objects="1" insertRows="1" insertHyperlinks="1" autoFilter="1" scenarios="1" formatColumns="0" deleteColumns="1" insertColumns="1" pivotTables="1" deleteRows="1" formatCells="1" formatRows="0" sort="1"/>
  <mergeCells count="38">
    <mergeCell ref="E36:K36"/>
    <mergeCell ref="G21:K21"/>
    <mergeCell ref="G12:K12"/>
    <mergeCell ref="B40:K40"/>
    <mergeCell ref="G11:K11"/>
    <mergeCell ref="B31:C31"/>
    <mergeCell ref="H31:I31"/>
    <mergeCell ref="D31:E31"/>
    <mergeCell ref="G23:K23"/>
    <mergeCell ref="B33:K33"/>
    <mergeCell ref="B38:D38"/>
    <mergeCell ref="G17:K17"/>
    <mergeCell ref="E37:K37"/>
    <mergeCell ref="B45:K45"/>
    <mergeCell ref="J30:K30"/>
    <mergeCell ref="F30:G30"/>
    <mergeCell ref="B37:D37"/>
    <mergeCell ref="B4:K4"/>
    <mergeCell ref="B3:K3"/>
    <mergeCell ref="G18:K18"/>
    <mergeCell ref="B36:D36"/>
    <mergeCell ref="G15:K15"/>
    <mergeCell ref="G24:K24"/>
    <mergeCell ref="B35:D35"/>
    <mergeCell ref="E35:K35"/>
    <mergeCell ref="G14:K14"/>
    <mergeCell ref="F31:G31"/>
    <mergeCell ref="B43:K43"/>
    <mergeCell ref="E38:K38"/>
    <mergeCell ref="J31:K31"/>
    <mergeCell ref="G26:K26"/>
    <mergeCell ref="B30:C30"/>
    <mergeCell ref="B8:K8"/>
    <mergeCell ref="G20:K20"/>
    <mergeCell ref="D30:E30"/>
    <mergeCell ref="B44:K44"/>
    <mergeCell ref="B28:K28"/>
    <mergeCell ref="H30:I30"/>
  </mergeCells>
  <printOptions horizontalCentered="1"/>
  <pageMargins left="0.4" right="0.4" top="0.4" bottom="0.4" header="0.5" footer="0.5"/>
  <pageSetup orientation="portrait" paperSize="1" fitToHeight="1" fitToWidth="1"/>
  <ignoredErrors>
    <ignoredError sqref="A1:L80" unlockedFormula="1" formula="1" formulaRange="1" numberStoredAsText="1" emptyCellReference="1" evalError="1"/>
  </ignoredErrors>
  <drawing xmlns:r="http://schemas.openxmlformats.org/officeDocument/2006/relationships" r:id="rId1"/>
</worksheet>
</file>

<file path=xl/worksheets/sheet2.xml><?xml version="1.0" encoding="utf-8"?>
<worksheet xmlns="http://schemas.openxmlformats.org/spreadsheetml/2006/main">
  <sheetPr>
    <tabColor rgb="001A1A1A"/>
    <outlinePr summaryBelow="1" summaryRight="1"/>
    <pageSetUpPr fitToPage="1"/>
  </sheetPr>
  <dimension ref="A1:L50"/>
  <sheetViews>
    <sheetView showGridLines="0" workbookViewId="0">
      <selection activeCell="A7" sqref="A7"/>
    </sheetView>
  </sheetViews>
  <sheetFormatPr baseColWidth="8" defaultRowHeight="15"/>
  <cols>
    <col width="27.5" customWidth="1" min="1" max="1"/>
    <col width="5.5" customWidth="1" min="2" max="2"/>
    <col width="8.6" customWidth="1" min="3" max="3"/>
    <col width="8.6"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s>
  <sheetData>
    <row r="1" ht="13" customHeight="1">
      <c r="A1" s="34" t="inlineStr">
        <is>
          <t>State of California • Department of Transportation</t>
        </is>
      </c>
      <c r="B1" s="20" t="n"/>
      <c r="C1" s="20" t="n"/>
      <c r="D1" s="20" t="n"/>
      <c r="E1" s="20" t="n"/>
      <c r="F1" s="20" t="n"/>
      <c r="G1" s="20" t="n"/>
      <c r="H1" s="21" t="n"/>
    </row>
    <row r="2" ht="13" customHeight="1">
      <c r="A2" s="34" t="inlineStr">
        <is>
          <t>Division of Engineering Services</t>
        </is>
      </c>
      <c r="B2" s="20" t="n"/>
      <c r="C2" s="20" t="n"/>
      <c r="D2" s="20" t="n"/>
      <c r="E2" s="20" t="n"/>
      <c r="F2" s="20" t="n"/>
      <c r="G2" s="20" t="n"/>
      <c r="H2" s="21" t="n"/>
    </row>
    <row r="3" ht="13" customHeight="1">
      <c r="A3" s="34" t="inlineStr">
        <is>
          <t>Materials Engineering and Testing Services</t>
        </is>
      </c>
      <c r="B3" s="20" t="n"/>
      <c r="C3" s="20" t="n"/>
      <c r="D3" s="20" t="n"/>
      <c r="E3" s="20" t="n"/>
      <c r="F3" s="20" t="n"/>
      <c r="G3" s="20" t="n"/>
      <c r="H3" s="21" t="n"/>
    </row>
    <row r="4" ht="15" customHeight="1">
      <c r="A4" s="35" t="inlineStr">
        <is>
          <t>Form TL-3112 (Rev. 02/04)</t>
        </is>
      </c>
      <c r="B4" s="36" t="n"/>
      <c r="C4" s="36" t="n"/>
      <c r="D4" s="36" t="n"/>
      <c r="E4" s="36" t="n"/>
      <c r="F4" s="36" t="n"/>
      <c r="G4" s="36" t="n"/>
      <c r="H4" s="36" t="n"/>
      <c r="I4" s="36" t="n"/>
      <c r="J4" s="36" t="n"/>
      <c r="K4" s="36" t="n"/>
      <c r="L4" s="36" t="n"/>
    </row>
    <row r="5" ht="26" customHeight="1">
      <c r="A5" s="37" t="inlineStr">
        <is>
          <t>DENSITY AND RELATIVE COMPACTION OF IN-SITU ASPHALT CONCRETE</t>
        </is>
      </c>
      <c r="B5" s="20" t="n"/>
      <c r="C5" s="20" t="n"/>
      <c r="D5" s="20" t="n"/>
      <c r="E5" s="20" t="n"/>
      <c r="F5" s="20" t="n"/>
      <c r="G5" s="20" t="n"/>
      <c r="H5" s="20" t="n"/>
      <c r="I5" s="20" t="n"/>
      <c r="J5" s="20" t="n"/>
      <c r="K5" s="20" t="n"/>
      <c r="L5" s="21" t="n"/>
    </row>
    <row r="6" ht="18.3" customHeight="1">
      <c r="A6" s="38" t="inlineStr">
        <is>
          <t>PROJECT</t>
        </is>
      </c>
      <c r="B6" s="39" t="n"/>
      <c r="C6" s="39" t="n"/>
      <c r="D6" s="39" t="n"/>
      <c r="E6" s="40" t="n"/>
      <c r="F6" s="41" t="inlineStr">
        <is>
          <t>Tested By</t>
        </is>
      </c>
      <c r="G6" s="39" t="n"/>
      <c r="H6" s="42" t="n"/>
      <c r="I6" s="43" t="inlineStr">
        <is>
          <t>Lot Number</t>
        </is>
      </c>
      <c r="J6" s="42" t="n"/>
      <c r="K6" s="43" t="inlineStr">
        <is>
          <t>Date</t>
        </is>
      </c>
      <c r="L6" s="40" t="n"/>
    </row>
    <row r="7" ht="22" customHeight="1">
      <c r="A7" s="44" t="n"/>
      <c r="B7" s="45" t="n"/>
      <c r="C7" s="45" t="n"/>
      <c r="D7" s="45" t="n"/>
      <c r="E7" s="46" t="n"/>
      <c r="F7" s="47" t="n"/>
      <c r="G7" s="48" t="n"/>
      <c r="H7" s="49" t="n"/>
      <c r="I7" s="50" t="n"/>
      <c r="J7" s="49" t="n"/>
      <c r="K7" s="51" t="n"/>
      <c r="L7" s="52" t="n"/>
    </row>
    <row r="8" ht="22" customHeight="1">
      <c r="A8" s="53" t="n"/>
      <c r="B8" s="54" t="n"/>
      <c r="C8" s="54" t="n"/>
      <c r="D8" s="54" t="n"/>
      <c r="E8" s="55" t="n"/>
      <c r="F8" s="56" t="inlineStr">
        <is>
          <t>Aggregate Source</t>
        </is>
      </c>
      <c r="G8" s="57" t="n"/>
      <c r="H8" s="50" t="n"/>
      <c r="I8" s="48" t="n"/>
      <c r="J8" s="48" t="n"/>
      <c r="K8" s="48" t="n"/>
      <c r="L8" s="52" t="n"/>
    </row>
    <row r="9" ht="22" customHeight="1">
      <c r="A9" s="53" t="n"/>
      <c r="B9" s="54" t="n"/>
      <c r="C9" s="54" t="n"/>
      <c r="D9" s="54" t="n"/>
      <c r="E9" s="55" t="n"/>
      <c r="F9" s="56" t="inlineStr">
        <is>
          <t>AC Mix Number</t>
        </is>
      </c>
      <c r="G9" s="57" t="n"/>
      <c r="H9" s="50" t="n"/>
      <c r="I9" s="48" t="n"/>
      <c r="J9" s="48" t="n"/>
      <c r="K9" s="48" t="n"/>
      <c r="L9" s="52" t="n"/>
    </row>
    <row r="10" ht="22" customHeight="1">
      <c r="A10" s="53" t="n"/>
      <c r="B10" s="54" t="n"/>
      <c r="C10" s="54" t="n"/>
      <c r="D10" s="54" t="n"/>
      <c r="E10" s="55" t="n"/>
      <c r="F10" s="56" t="inlineStr">
        <is>
          <t>Lane Number</t>
        </is>
      </c>
      <c r="G10" s="57" t="n"/>
      <c r="H10" s="50" t="n"/>
      <c r="I10" s="48" t="n"/>
      <c r="J10" s="48" t="n"/>
      <c r="K10" s="48" t="n"/>
      <c r="L10" s="52" t="n"/>
    </row>
    <row r="11" ht="22" customHeight="1">
      <c r="A11" s="53" t="n"/>
      <c r="B11" s="54" t="n"/>
      <c r="C11" s="54" t="n"/>
      <c r="D11" s="54" t="n"/>
      <c r="E11" s="55" t="n"/>
      <c r="F11" s="56" t="inlineStr">
        <is>
          <t>Lift Number</t>
        </is>
      </c>
      <c r="G11" s="57" t="n"/>
      <c r="H11" s="50" t="n"/>
      <c r="I11" s="48" t="n"/>
      <c r="J11" s="48" t="n"/>
      <c r="K11" s="48" t="n"/>
      <c r="L11" s="52" t="n"/>
    </row>
    <row r="12" ht="22" customHeight="1">
      <c r="A12" s="58" t="n"/>
      <c r="B12" s="59" t="n"/>
      <c r="C12" s="59" t="n"/>
      <c r="D12" s="59" t="n"/>
      <c r="E12" s="60" t="n"/>
      <c r="F12" s="61" t="inlineStr">
        <is>
          <t>Lift Thickness, ft</t>
        </is>
      </c>
      <c r="G12" s="62" t="n"/>
      <c r="H12" s="63" t="n"/>
      <c r="I12" s="64" t="n"/>
      <c r="J12" s="64" t="n"/>
      <c r="K12" s="64" t="n"/>
      <c r="L12" s="65" t="n"/>
    </row>
    <row r="13" ht="19.6" customHeight="1">
      <c r="A13" s="38" t="inlineStr">
        <is>
          <t>NUCLEAR GAGE</t>
        </is>
      </c>
      <c r="B13" s="39" t="n"/>
      <c r="C13" s="39" t="n"/>
      <c r="D13" s="39" t="n"/>
      <c r="E13" s="40" t="n"/>
      <c r="F13" s="38" t="inlineStr">
        <is>
          <t>TEST AREA LIMITS</t>
        </is>
      </c>
      <c r="G13" s="39" t="n"/>
      <c r="H13" s="39" t="n"/>
      <c r="I13" s="39" t="n"/>
      <c r="J13" s="39" t="n"/>
      <c r="K13" s="39" t="n"/>
      <c r="L13" s="40" t="n"/>
    </row>
    <row r="14" ht="22" customHeight="1">
      <c r="A14" s="66" t="inlineStr">
        <is>
          <t>Date of Last Calibration</t>
        </is>
      </c>
      <c r="B14" s="67" t="n"/>
      <c r="C14" s="48" t="n"/>
      <c r="D14" s="48" t="n"/>
      <c r="E14" s="68" t="str">
        <f>IF(AND(ISNUMBER(B14),ISNUMBER(K7)),IF(K7&gt;EDATE(B14,12),"&gt; 12 MO",""),"")</f>
        <v/>
      </c>
      <c r="F14" s="56" t="inlineStr">
        <is>
          <t>(B) Start Station</t>
        </is>
      </c>
      <c r="G14" s="69" t="n"/>
      <c r="H14" s="57" t="n"/>
      <c r="I14" s="70" t="n"/>
      <c r="J14" s="48" t="n"/>
      <c r="K14" s="48" t="n"/>
      <c r="L14" s="52" t="n"/>
    </row>
    <row r="15" ht="22" customHeight="1">
      <c r="A15" s="66" t="inlineStr">
        <is>
          <t>Model &amp; I.D.</t>
        </is>
      </c>
      <c r="B15" s="50" t="n"/>
      <c r="C15" s="48" t="n"/>
      <c r="D15" s="48" t="n"/>
      <c r="E15" s="52" t="n"/>
      <c r="F15" s="56" t="inlineStr">
        <is>
          <t>(C) Finish Station</t>
        </is>
      </c>
      <c r="G15" s="69" t="n"/>
      <c r="H15" s="57" t="n"/>
      <c r="I15" s="70" t="n"/>
      <c r="J15" s="48" t="n"/>
      <c r="K15" s="48" t="n"/>
      <c r="L15" s="52" t="n"/>
    </row>
    <row r="16" ht="22" customHeight="1">
      <c r="A16" s="66" t="inlineStr">
        <is>
          <t>(A) Standard Count</t>
        </is>
      </c>
      <c r="B16" s="71" t="n"/>
      <c r="C16" s="48" t="n"/>
      <c r="D16" s="48" t="n"/>
      <c r="E16" s="52" t="n"/>
      <c r="F16" s="56" t="inlineStr">
        <is>
          <t>(D) Length (C - B), ft</t>
        </is>
      </c>
      <c r="G16" s="69" t="n"/>
      <c r="H16" s="57" t="n"/>
      <c r="I16" s="72" t="str">
        <f>IF(AND(ISNUMBER($C$46),ISNUMBER($D$46)),IF($D$46-$C$46&gt;0,$D$46-$C$46,"CHECK B &amp; C"),IF(AND(TRIM(I14)&lt;&gt;"",TRIM(I15)&lt;&gt;""),"CHECK B &amp; C",""))</f>
        <v/>
      </c>
      <c r="J16" s="69" t="n"/>
      <c r="K16" s="69" t="n"/>
      <c r="L16" s="73" t="n"/>
    </row>
    <row r="17" ht="22" customHeight="1">
      <c r="A17" s="66" t="inlineStr">
        <is>
          <t>Set/Entered Depth Used*</t>
        </is>
      </c>
      <c r="B17" s="50" t="n"/>
      <c r="C17" s="48" t="n"/>
      <c r="D17" s="48" t="n"/>
      <c r="E17" s="52" t="n"/>
      <c r="F17" s="56" t="inlineStr">
        <is>
          <t>(E) Lane Width, ft</t>
        </is>
      </c>
      <c r="G17" s="69" t="n"/>
      <c r="H17" s="57" t="n"/>
      <c r="I17" s="74" t="n"/>
      <c r="J17" s="48" t="n"/>
      <c r="K17" s="48" t="n"/>
      <c r="L17" s="52" t="n"/>
    </row>
    <row r="18" ht="22" customHeight="1">
      <c r="A18" s="75" t="inlineStr">
        <is>
          <t>* Must match value used during correlation.</t>
        </is>
      </c>
      <c r="B18" s="76" t="n"/>
      <c r="C18" s="76" t="n"/>
      <c r="D18" s="76" t="n"/>
      <c r="E18" s="77" t="n"/>
      <c r="F18" s="61" t="inlineStr">
        <is>
          <t>(F) TMD (test area calc), g/cc</t>
        </is>
      </c>
      <c r="G18" s="76" t="n"/>
      <c r="H18" s="62" t="n"/>
      <c r="I18" s="78" t="n"/>
      <c r="J18" s="64" t="n"/>
      <c r="K18" s="64" t="n"/>
      <c r="L18" s="65" t="n"/>
    </row>
    <row r="19" ht="33" customHeight="1">
      <c r="A19" s="79" t="inlineStr">
        <is>
          <t>FIELD NOTES AND CALCULATIONS
(Use back if more room is needed)</t>
        </is>
      </c>
      <c r="B19" s="80" t="n"/>
      <c r="C19" s="80" t="n"/>
      <c r="D19" s="80" t="n"/>
      <c r="E19" s="80" t="n"/>
      <c r="F19" s="80" t="n"/>
      <c r="G19" s="80" t="n"/>
      <c r="H19" s="80" t="n"/>
      <c r="I19" s="80" t="n"/>
      <c r="J19" s="80" t="n"/>
      <c r="K19" s="80" t="n"/>
      <c r="L19" s="81" t="n"/>
    </row>
    <row r="20" ht="23.2" customHeight="1">
      <c r="A20" s="82" t="inlineStr">
        <is>
          <t>AC tonnage in test area</t>
        </is>
      </c>
      <c r="B20" s="83" t="n"/>
      <c r="C20" s="84" t="n"/>
      <c r="D20" s="85" t="inlineStr">
        <is>
          <t>Test sites</t>
        </is>
      </c>
      <c r="E20" s="62" t="n"/>
      <c r="F20" s="86" t="str">
        <f>IF(NOT(ISNUMBER(B20)),"",IF(B20&gt;500,"500 T MAX",MAX(5,ROUNDUP(B20/50,0))))</f>
        <v/>
      </c>
      <c r="G20" s="85" t="inlineStr">
        <is>
          <t>Min. relative compaction, %</t>
        </is>
      </c>
      <c r="H20" s="76" t="n"/>
      <c r="I20" s="62" t="n"/>
      <c r="J20" s="87" t="n">
        <v>95</v>
      </c>
      <c r="K20" s="88" t="inlineStr">
        <is>
          <t>Result</t>
        </is>
      </c>
      <c r="L20" s="89" t="str">
        <f>IF(NOT(ISNUMBER(K43)),"",IF(AND(ISNUMBER(J20),K43&lt;J20),"LOW","PASS"))</f>
        <v/>
      </c>
    </row>
    <row r="21" ht="20.8" customHeight="1">
      <c r="A21" s="90" t="n"/>
      <c r="B21" s="91" t="n"/>
      <c r="C21" s="91" t="n"/>
      <c r="D21" s="91" t="n"/>
      <c r="E21" s="91" t="n"/>
      <c r="F21" s="91" t="n"/>
      <c r="G21" s="91" t="n"/>
      <c r="H21" s="91" t="n"/>
      <c r="I21" s="91" t="n"/>
      <c r="J21" s="91" t="n"/>
      <c r="K21" s="91" t="n"/>
      <c r="L21" s="92" t="n"/>
    </row>
    <row r="22" ht="20.8" customHeight="1">
      <c r="A22" s="93" t="n"/>
      <c r="B22" s="54" t="n"/>
      <c r="C22" s="54" t="n"/>
      <c r="D22" s="54" t="n"/>
      <c r="E22" s="54" t="n"/>
      <c r="F22" s="54" t="n"/>
      <c r="G22" s="54" t="n"/>
      <c r="H22" s="54" t="n"/>
      <c r="I22" s="54" t="n"/>
      <c r="J22" s="54" t="n"/>
      <c r="K22" s="54" t="n"/>
      <c r="L22" s="55" t="n"/>
    </row>
    <row r="23" ht="20.8" customHeight="1">
      <c r="A23" s="93" t="n"/>
      <c r="B23" s="54" t="n"/>
      <c r="C23" s="54" t="n"/>
      <c r="D23" s="54" t="n"/>
      <c r="E23" s="54" t="n"/>
      <c r="F23" s="54" t="n"/>
      <c r="G23" s="54" t="n"/>
      <c r="H23" s="54" t="n"/>
      <c r="I23" s="54" t="n"/>
      <c r="J23" s="54" t="n"/>
      <c r="K23" s="54" t="n"/>
      <c r="L23" s="55" t="n"/>
    </row>
    <row r="24" ht="20.8" customHeight="1">
      <c r="A24" s="93" t="n"/>
      <c r="B24" s="54" t="n"/>
      <c r="C24" s="54" t="n"/>
      <c r="D24" s="54" t="n"/>
      <c r="E24" s="54" t="n"/>
      <c r="F24" s="54" t="n"/>
      <c r="G24" s="54" t="n"/>
      <c r="H24" s="54" t="n"/>
      <c r="I24" s="54" t="n"/>
      <c r="J24" s="54" t="n"/>
      <c r="K24" s="54" t="n"/>
      <c r="L24" s="55" t="n"/>
    </row>
    <row r="25" ht="20.8" customHeight="1">
      <c r="A25" s="94" t="n"/>
      <c r="B25" s="59" t="n"/>
      <c r="C25" s="59" t="n"/>
      <c r="D25" s="59" t="n"/>
      <c r="E25" s="59" t="n"/>
      <c r="F25" s="59" t="n"/>
      <c r="G25" s="59" t="n"/>
      <c r="H25" s="59" t="n"/>
      <c r="I25" s="59" t="n"/>
      <c r="J25" s="59" t="n"/>
      <c r="K25" s="59" t="n"/>
      <c r="L25" s="60" t="n"/>
    </row>
    <row r="26" ht="22" customHeight="1">
      <c r="A26" s="95" t="inlineStr">
        <is>
          <t>COLUMN</t>
        </is>
      </c>
      <c r="B26" s="42" t="n"/>
      <c r="C26" s="96" t="inlineStr">
        <is>
          <t>RANDOM NUMBER</t>
        </is>
      </c>
      <c r="D26" s="39" t="n"/>
      <c r="E26" s="42" t="n"/>
      <c r="F26" s="97" t="inlineStr">
        <is>
          <t>Table #</t>
        </is>
      </c>
      <c r="G26" s="98" t="str">
        <f>IF($D$45="","",IF($C$45=10,1,2))</f>
        <v/>
      </c>
      <c r="H26" s="97" t="inlineStr">
        <is>
          <t>Block #</t>
        </is>
      </c>
      <c r="I26" s="99" t="str">
        <f>IF(ISNUMBER(B16),MOD(B16,10),"")</f>
        <v/>
      </c>
      <c r="J26" s="100" t="n"/>
      <c r="K26" s="100" t="n"/>
      <c r="L26" s="101" t="n"/>
    </row>
    <row r="27" ht="22" customHeight="1">
      <c r="A27" s="56" t="inlineStr">
        <is>
          <t>(G) Left (Longitudinal Location)</t>
        </is>
      </c>
      <c r="B27" s="57" t="n"/>
      <c r="C27" s="102" t="str">
        <f>IF(C50="","",INDEX($C$47:$L$47,MATCH(C50,$C$49:$L$49,0)))</f>
        <v/>
      </c>
      <c r="D27" s="102" t="str">
        <f>IF(D50="","",INDEX($C$47:$L$47,MATCH(D50,$C$49:$L$49,0)))</f>
        <v/>
      </c>
      <c r="E27" s="102" t="str">
        <f>IF(E50="","",INDEX($C$47:$L$47,MATCH(E50,$C$49:$L$49,0)))</f>
        <v/>
      </c>
      <c r="F27" s="102" t="str">
        <f>IF(F50="","",INDEX($C$47:$L$47,MATCH(F50,$C$49:$L$49,0)))</f>
        <v/>
      </c>
      <c r="G27" s="102" t="str">
        <f>IF(G50="","",INDEX($C$47:$L$47,MATCH(G50,$C$49:$L$49,0)))</f>
        <v/>
      </c>
      <c r="H27" s="102" t="str">
        <f>IF(H50="","",INDEX($C$47:$L$47,MATCH(H50,$C$49:$L$49,0)))</f>
        <v/>
      </c>
      <c r="I27" s="102" t="str">
        <f>IF(I50="","",INDEX($C$47:$L$47,MATCH(I50,$C$49:$L$49,0)))</f>
        <v/>
      </c>
      <c r="J27" s="102" t="str">
        <f>IF(J50="","",INDEX($C$47:$L$47,MATCH(J50,$C$49:$L$49,0)))</f>
        <v/>
      </c>
      <c r="K27" s="102" t="str">
        <f>IF(K50="","",INDEX($C$47:$L$47,MATCH(K50,$C$49:$L$49,0)))</f>
        <v/>
      </c>
      <c r="L27" s="103" t="str">
        <f>IF(L50="","",INDEX($C$47:$L$47,MATCH(L50,$C$49:$L$49,0)))</f>
        <v/>
      </c>
    </row>
    <row r="28" ht="22" customHeight="1">
      <c r="A28" s="61" t="inlineStr">
        <is>
          <t>(H) Right (Transverse Location)</t>
        </is>
      </c>
      <c r="B28" s="62" t="n"/>
      <c r="C28" s="104" t="str">
        <f>IF(C50="","",INDEX($C$48:$L$48,MATCH(C50,$C$49:$L$49,0)))</f>
        <v/>
      </c>
      <c r="D28" s="104" t="str">
        <f>IF(D50="","",INDEX($C$48:$L$48,MATCH(D50,$C$49:$L$49,0)))</f>
        <v/>
      </c>
      <c r="E28" s="104" t="str">
        <f>IF(E50="","",INDEX($C$48:$L$48,MATCH(E50,$C$49:$L$49,0)))</f>
        <v/>
      </c>
      <c r="F28" s="104" t="str">
        <f>IF(F50="","",INDEX($C$48:$L$48,MATCH(F50,$C$49:$L$49,0)))</f>
        <v/>
      </c>
      <c r="G28" s="104" t="str">
        <f>IF(G50="","",INDEX($C$48:$L$48,MATCH(G50,$C$49:$L$49,0)))</f>
        <v/>
      </c>
      <c r="H28" s="104" t="str">
        <f>IF(H50="","",INDEX($C$48:$L$48,MATCH(H50,$C$49:$L$49,0)))</f>
        <v/>
      </c>
      <c r="I28" s="104" t="str">
        <f>IF(I50="","",INDEX($C$48:$L$48,MATCH(I50,$C$49:$L$49,0)))</f>
        <v/>
      </c>
      <c r="J28" s="104" t="str">
        <f>IF(J50="","",INDEX($C$48:$L$48,MATCH(J50,$C$49:$L$49,0)))</f>
        <v/>
      </c>
      <c r="K28" s="104" t="str">
        <f>IF(K50="","",INDEX($C$48:$L$48,MATCH(K50,$C$49:$L$49,0)))</f>
        <v/>
      </c>
      <c r="L28" s="105" t="str">
        <f>IF(L50="","",INDEX($C$48:$L$48,MATCH(L50,$C$49:$L$49,0)))</f>
        <v/>
      </c>
    </row>
    <row r="29" ht="22" customHeight="1">
      <c r="A29" s="95" t="inlineStr">
        <is>
          <t>TEST SITE LOCATIONS</t>
        </is>
      </c>
      <c r="B29" s="40" t="n"/>
      <c r="C29" s="106">
        <f>IF((COLUMN()-2)&gt;$C$45,"",(COLUMN()-2))</f>
        <v>1</v>
      </c>
      <c r="D29" s="106">
        <f>IF((COLUMN()-2)&gt;$C$45,"",(COLUMN()-2))</f>
        <v>2</v>
      </c>
      <c r="E29" s="106">
        <f>IF((COLUMN()-2)&gt;$C$45,"",(COLUMN()-2))</f>
        <v>3</v>
      </c>
      <c r="F29" s="106">
        <f>IF((COLUMN()-2)&gt;$C$45,"",(COLUMN()-2))</f>
        <v>4</v>
      </c>
      <c r="G29" s="106">
        <f>IF((COLUMN()-2)&gt;$C$45,"",(COLUMN()-2))</f>
        <v>5</v>
      </c>
      <c r="H29" s="106">
        <f>IF((COLUMN()-2)&gt;$C$45,"",(COLUMN()-2))</f>
        <v>6</v>
      </c>
      <c r="I29" s="106">
        <f>IF((COLUMN()-2)&gt;$C$45,"",(COLUMN()-2))</f>
        <v>7</v>
      </c>
      <c r="J29" s="106">
        <f>IF((COLUMN()-2)&gt;$C$45,"",(COLUMN()-2))</f>
        <v>8</v>
      </c>
      <c r="K29" s="106">
        <f>IF((COLUMN()-2)&gt;$C$45,"",(COLUMN()-2))</f>
        <v>9</v>
      </c>
      <c r="L29" s="107">
        <f>IF((COLUMN()-2)&gt;$C$45,"",(COLUMN()-2))</f>
        <v>10</v>
      </c>
    </row>
    <row r="30" ht="37.9" customHeight="1">
      <c r="A30" s="108" t="inlineStr">
        <is>
          <t>(I) Longitudinal Distance from Start
      D x G (Round up to Whole Number)</t>
        </is>
      </c>
      <c r="B30" s="73" t="n"/>
      <c r="C30" s="109" t="str">
        <f>IF(OR(C27="",NOT(ISNUMBER($I$16))),"",IF($I$16&lt;=0,"",ROUNDUP($I$16*C27,0)))</f>
        <v/>
      </c>
      <c r="D30" s="109" t="str">
        <f>IF(OR(D27="",NOT(ISNUMBER($I$16))),"",IF($I$16&lt;=0,"",ROUNDUP($I$16*D27,0)))</f>
        <v/>
      </c>
      <c r="E30" s="109" t="str">
        <f>IF(OR(E27="",NOT(ISNUMBER($I$16))),"",IF($I$16&lt;=0,"",ROUNDUP($I$16*E27,0)))</f>
        <v/>
      </c>
      <c r="F30" s="109" t="str">
        <f>IF(OR(F27="",NOT(ISNUMBER($I$16))),"",IF($I$16&lt;=0,"",ROUNDUP($I$16*F27,0)))</f>
        <v/>
      </c>
      <c r="G30" s="109" t="str">
        <f>IF(OR(G27="",NOT(ISNUMBER($I$16))),"",IF($I$16&lt;=0,"",ROUNDUP($I$16*G27,0)))</f>
        <v/>
      </c>
      <c r="H30" s="109" t="str">
        <f>IF(OR(H27="",NOT(ISNUMBER($I$16))),"",IF($I$16&lt;=0,"",ROUNDUP($I$16*H27,0)))</f>
        <v/>
      </c>
      <c r="I30" s="109" t="str">
        <f>IF(OR(I27="",NOT(ISNUMBER($I$16))),"",IF($I$16&lt;=0,"",ROUNDUP($I$16*I27,0)))</f>
        <v/>
      </c>
      <c r="J30" s="109" t="str">
        <f>IF(OR(J27="",NOT(ISNUMBER($I$16))),"",IF($I$16&lt;=0,"",ROUNDUP($I$16*J27,0)))</f>
        <v/>
      </c>
      <c r="K30" s="109" t="str">
        <f>IF(OR(K27="",NOT(ISNUMBER($I$16))),"",IF($I$16&lt;=0,"",ROUNDUP($I$16*K27,0)))</f>
        <v/>
      </c>
      <c r="L30" s="110" t="str">
        <f>IF(OR(L27="",NOT(ISNUMBER($I$16))),"",IF($I$16&lt;=0,"",ROUNDUP($I$16*L27,0)))</f>
        <v/>
      </c>
    </row>
    <row r="31" ht="22" customHeight="1">
      <c r="A31" s="56" t="inlineStr">
        <is>
          <t>(J) Station I + B</t>
        </is>
      </c>
      <c r="B31" s="73" t="n"/>
      <c r="C31" s="111" t="str">
        <f>IF(OR(C30="",NOT(ISNUMBER($C$46))),"",$C$46+C30)</f>
        <v/>
      </c>
      <c r="D31" s="111" t="str">
        <f>IF(OR(D30="",NOT(ISNUMBER($C$46))),"",$C$46+D30)</f>
        <v/>
      </c>
      <c r="E31" s="111" t="str">
        <f>IF(OR(E30="",NOT(ISNUMBER($C$46))),"",$C$46+E30)</f>
        <v/>
      </c>
      <c r="F31" s="111" t="str">
        <f>IF(OR(F30="",NOT(ISNUMBER($C$46))),"",$C$46+F30)</f>
        <v/>
      </c>
      <c r="G31" s="111" t="str">
        <f>IF(OR(G30="",NOT(ISNUMBER($C$46))),"",$C$46+G30)</f>
        <v/>
      </c>
      <c r="H31" s="111" t="str">
        <f>IF(OR(H30="",NOT(ISNUMBER($C$46))),"",$C$46+H30)</f>
        <v/>
      </c>
      <c r="I31" s="111" t="str">
        <f>IF(OR(I30="",NOT(ISNUMBER($C$46))),"",$C$46+I30)</f>
        <v/>
      </c>
      <c r="J31" s="111" t="str">
        <f>IF(OR(J30="",NOT(ISNUMBER($C$46))),"",$C$46+J30)</f>
        <v/>
      </c>
      <c r="K31" s="111" t="str">
        <f>IF(OR(K30="",NOT(ISNUMBER($C$46))),"",$C$46+K30)</f>
        <v/>
      </c>
      <c r="L31" s="112" t="str">
        <f>IF(OR(L30="",NOT(ISNUMBER($C$46))),"",$C$46+L30)</f>
        <v/>
      </c>
    </row>
    <row r="32" ht="37.9" customHeight="1">
      <c r="A32" s="108" t="inlineStr">
        <is>
          <t>(K) Transverse Distance from Edge
      E x H (Round up to Whole Number)</t>
        </is>
      </c>
      <c r="B32" s="73" t="n"/>
      <c r="C32" s="109" t="str">
        <f>IF(OR(C28="",NOT(ISNUMBER($I$17))),"",IF($I$17&lt;2,"",MIN(MAX(ROUNDUP($I$17*C28,0),1),$I$17-1)))</f>
        <v/>
      </c>
      <c r="D32" s="109" t="str">
        <f>IF(OR(D28="",NOT(ISNUMBER($I$17))),"",IF($I$17&lt;2,"",MIN(MAX(ROUNDUP($I$17*D28,0),1),$I$17-1)))</f>
        <v/>
      </c>
      <c r="E32" s="109" t="str">
        <f>IF(OR(E28="",NOT(ISNUMBER($I$17))),"",IF($I$17&lt;2,"",MIN(MAX(ROUNDUP($I$17*E28,0),1),$I$17-1)))</f>
        <v/>
      </c>
      <c r="F32" s="109" t="str">
        <f>IF(OR(F28="",NOT(ISNUMBER($I$17))),"",IF($I$17&lt;2,"",MIN(MAX(ROUNDUP($I$17*F28,0),1),$I$17-1)))</f>
        <v/>
      </c>
      <c r="G32" s="109" t="str">
        <f>IF(OR(G28="",NOT(ISNUMBER($I$17))),"",IF($I$17&lt;2,"",MIN(MAX(ROUNDUP($I$17*G28,0),1),$I$17-1)))</f>
        <v/>
      </c>
      <c r="H32" s="109" t="str">
        <f>IF(OR(H28="",NOT(ISNUMBER($I$17))),"",IF($I$17&lt;2,"",MIN(MAX(ROUNDUP($I$17*H28,0),1),$I$17-1)))</f>
        <v/>
      </c>
      <c r="I32" s="109" t="str">
        <f>IF(OR(I28="",NOT(ISNUMBER($I$17))),"",IF($I$17&lt;2,"",MIN(MAX(ROUNDUP($I$17*I28,0),1),$I$17-1)))</f>
        <v/>
      </c>
      <c r="J32" s="109" t="str">
        <f>IF(OR(J28="",NOT(ISNUMBER($I$17))),"",IF($I$17&lt;2,"",MIN(MAX(ROUNDUP($I$17*J28,0),1),$I$17-1)))</f>
        <v/>
      </c>
      <c r="K32" s="109" t="str">
        <f>IF(OR(K28="",NOT(ISNUMBER($I$17))),"",IF($I$17&lt;2,"",MIN(MAX(ROUNDUP($I$17*K28,0),1),$I$17-1)))</f>
        <v/>
      </c>
      <c r="L32" s="110" t="str">
        <f>IF(OR(L28="",NOT(ISNUMBER($I$17))),"",IF($I$17&lt;2,"",MIN(MAX(ROUNDUP($I$17*L28,0),1),$I$17-1)))</f>
        <v/>
      </c>
    </row>
    <row r="33" ht="20.8" customHeight="1">
      <c r="A33" s="113" t="inlineStr">
        <is>
          <t>(L) Nuclear Reading</t>
        </is>
      </c>
      <c r="B33" s="114" t="inlineStr">
        <is>
          <t>a</t>
        </is>
      </c>
      <c r="C33" s="115" t="n"/>
      <c r="D33" s="115" t="n"/>
      <c r="E33" s="115" t="n"/>
      <c r="F33" s="115" t="n"/>
      <c r="G33" s="115" t="n"/>
      <c r="H33" s="115" t="n"/>
      <c r="I33" s="115" t="n"/>
      <c r="J33" s="115" t="n"/>
      <c r="K33" s="115" t="n"/>
      <c r="L33" s="116" t="n"/>
    </row>
    <row r="34" ht="20.8" customHeight="1">
      <c r="A34" s="117" t="inlineStr">
        <is>
          <t xml:space="preserve">      (Field Count)</t>
        </is>
      </c>
      <c r="B34" s="114" t="inlineStr">
        <is>
          <t>b</t>
        </is>
      </c>
      <c r="C34" s="115" t="n"/>
      <c r="D34" s="115" t="n"/>
      <c r="E34" s="115" t="n"/>
      <c r="F34" s="115" t="n"/>
      <c r="G34" s="115" t="n"/>
      <c r="H34" s="115" t="n"/>
      <c r="I34" s="115" t="n"/>
      <c r="J34" s="115" t="n"/>
      <c r="K34" s="115" t="n"/>
      <c r="L34" s="116" t="n"/>
    </row>
    <row r="35" ht="20.8" customHeight="1">
      <c r="A35" s="113" t="inlineStr">
        <is>
          <t>(M) Count Ratio (L / A)</t>
        </is>
      </c>
      <c r="B35" s="114" t="inlineStr">
        <is>
          <t>a</t>
        </is>
      </c>
      <c r="C35" s="118" t="str">
        <f>IF(OR(NOT(ISNUMBER(C33)),NOT(ISNUMBER($B$16))),"",IF($B$16&lt;=0,"",ROUND(C33/$B$16,3)))</f>
        <v/>
      </c>
      <c r="D35" s="118" t="str">
        <f>IF(OR(NOT(ISNUMBER(D33)),NOT(ISNUMBER($B$16))),"",IF($B$16&lt;=0,"",ROUND(D33/$B$16,3)))</f>
        <v/>
      </c>
      <c r="E35" s="118" t="str">
        <f>IF(OR(NOT(ISNUMBER(E33)),NOT(ISNUMBER($B$16))),"",IF($B$16&lt;=0,"",ROUND(E33/$B$16,3)))</f>
        <v/>
      </c>
      <c r="F35" s="118" t="str">
        <f>IF(OR(NOT(ISNUMBER(F33)),NOT(ISNUMBER($B$16))),"",IF($B$16&lt;=0,"",ROUND(F33/$B$16,3)))</f>
        <v/>
      </c>
      <c r="G35" s="118" t="str">
        <f>IF(OR(NOT(ISNUMBER(G33)),NOT(ISNUMBER($B$16))),"",IF($B$16&lt;=0,"",ROUND(G33/$B$16,3)))</f>
        <v/>
      </c>
      <c r="H35" s="118" t="str">
        <f>IF(OR(NOT(ISNUMBER(H33)),NOT(ISNUMBER($B$16))),"",IF($B$16&lt;=0,"",ROUND(H33/$B$16,3)))</f>
        <v/>
      </c>
      <c r="I35" s="118" t="str">
        <f>IF(OR(NOT(ISNUMBER(I33)),NOT(ISNUMBER($B$16))),"",IF($B$16&lt;=0,"",ROUND(I33/$B$16,3)))</f>
        <v/>
      </c>
      <c r="J35" s="118" t="str">
        <f>IF(OR(NOT(ISNUMBER(J33)),NOT(ISNUMBER($B$16))),"",IF($B$16&lt;=0,"",ROUND(J33/$B$16,3)))</f>
        <v/>
      </c>
      <c r="K35" s="118" t="str">
        <f>IF(OR(NOT(ISNUMBER(K33)),NOT(ISNUMBER($B$16))),"",IF($B$16&lt;=0,"",ROUND(K33/$B$16,3)))</f>
        <v/>
      </c>
      <c r="L35" s="119" t="str">
        <f>IF(OR(NOT(ISNUMBER(L33)),NOT(ISNUMBER($B$16))),"",IF($B$16&lt;=0,"",ROUND(L33/$B$16,3)))</f>
        <v/>
      </c>
    </row>
    <row r="36" ht="20.8" customHeight="1">
      <c r="A36" s="120" t="n"/>
      <c r="B36" s="114" t="inlineStr">
        <is>
          <t>b</t>
        </is>
      </c>
      <c r="C36" s="118" t="str">
        <f>IF(OR(NOT(ISNUMBER(C34)),NOT(ISNUMBER($B$16))),"",IF($B$16&lt;=0,"",ROUND(C34/$B$16,3)))</f>
        <v/>
      </c>
      <c r="D36" s="118" t="str">
        <f>IF(OR(NOT(ISNUMBER(D34)),NOT(ISNUMBER($B$16))),"",IF($B$16&lt;=0,"",ROUND(D34/$B$16,3)))</f>
        <v/>
      </c>
      <c r="E36" s="118" t="str">
        <f>IF(OR(NOT(ISNUMBER(E34)),NOT(ISNUMBER($B$16))),"",IF($B$16&lt;=0,"",ROUND(E34/$B$16,3)))</f>
        <v/>
      </c>
      <c r="F36" s="118" t="str">
        <f>IF(OR(NOT(ISNUMBER(F34)),NOT(ISNUMBER($B$16))),"",IF($B$16&lt;=0,"",ROUND(F34/$B$16,3)))</f>
        <v/>
      </c>
      <c r="G36" s="118" t="str">
        <f>IF(OR(NOT(ISNUMBER(G34)),NOT(ISNUMBER($B$16))),"",IF($B$16&lt;=0,"",ROUND(G34/$B$16,3)))</f>
        <v/>
      </c>
      <c r="H36" s="118" t="str">
        <f>IF(OR(NOT(ISNUMBER(H34)),NOT(ISNUMBER($B$16))),"",IF($B$16&lt;=0,"",ROUND(H34/$B$16,3)))</f>
        <v/>
      </c>
      <c r="I36" s="118" t="str">
        <f>IF(OR(NOT(ISNUMBER(I34)),NOT(ISNUMBER($B$16))),"",IF($B$16&lt;=0,"",ROUND(I34/$B$16,3)))</f>
        <v/>
      </c>
      <c r="J36" s="118" t="str">
        <f>IF(OR(NOT(ISNUMBER(J34)),NOT(ISNUMBER($B$16))),"",IF($B$16&lt;=0,"",ROUND(J34/$B$16,3)))</f>
        <v/>
      </c>
      <c r="K36" s="118" t="str">
        <f>IF(OR(NOT(ISNUMBER(K34)),NOT(ISNUMBER($B$16))),"",IF($B$16&lt;=0,"",ROUND(K34/$B$16,3)))</f>
        <v/>
      </c>
      <c r="L36" s="119" t="str">
        <f>IF(OR(NOT(ISNUMBER(L34)),NOT(ISNUMBER($B$16))),"",IF($B$16&lt;=0,"",ROUND(L34/$B$16,3)))</f>
        <v/>
      </c>
    </row>
    <row r="37" ht="20.8" customHeight="1">
      <c r="A37" s="113" t="inlineStr">
        <is>
          <t>(N) Density (g/cc)</t>
        </is>
      </c>
      <c r="B37" s="114" t="inlineStr">
        <is>
          <t>a</t>
        </is>
      </c>
      <c r="C37" s="121" t="n"/>
      <c r="D37" s="121" t="n"/>
      <c r="E37" s="121" t="n"/>
      <c r="F37" s="121" t="n"/>
      <c r="G37" s="121" t="n"/>
      <c r="H37" s="121" t="n"/>
      <c r="I37" s="121" t="n"/>
      <c r="J37" s="121" t="n"/>
      <c r="K37" s="121" t="n"/>
      <c r="L37" s="122" t="n"/>
    </row>
    <row r="38" ht="20.8" customHeight="1">
      <c r="A38" s="123" t="inlineStr">
        <is>
          <t xml:space="preserve">      (round to nearest 0.01 g/cc)</t>
        </is>
      </c>
      <c r="B38" s="114" t="inlineStr">
        <is>
          <t>b</t>
        </is>
      </c>
      <c r="C38" s="121" t="n"/>
      <c r="D38" s="121" t="n"/>
      <c r="E38" s="121" t="n"/>
      <c r="F38" s="121" t="n"/>
      <c r="G38" s="121" t="n"/>
      <c r="H38" s="121" t="n"/>
      <c r="I38" s="121" t="n"/>
      <c r="J38" s="121" t="n"/>
      <c r="K38" s="121" t="n"/>
      <c r="L38" s="122" t="n"/>
    </row>
    <row r="39" ht="20.8" customHeight="1">
      <c r="A39" s="124" t="n"/>
      <c r="B39" s="125" t="inlineStr">
        <is>
          <t>Avg.</t>
        </is>
      </c>
      <c r="C39" s="126" t="str">
        <f>IF(C$29="","",IF(COUNT(C37:C38)&lt;2,"",IF(ROUND(ABS(C37-C38),2)&gt;0.05,"RETEST",ROUND(AVERAGE(C37:C38),2))))</f>
        <v/>
      </c>
      <c r="D39" s="126" t="str">
        <f>IF(D$29="","",IF(COUNT(D37:D38)&lt;2,"",IF(ROUND(ABS(D37-D38),2)&gt;0.05,"RETEST",ROUND(AVERAGE(D37:D38),2))))</f>
        <v/>
      </c>
      <c r="E39" s="126" t="str">
        <f>IF(E$29="","",IF(COUNT(E37:E38)&lt;2,"",IF(ROUND(ABS(E37-E38),2)&gt;0.05,"RETEST",ROUND(AVERAGE(E37:E38),2))))</f>
        <v/>
      </c>
      <c r="F39" s="126" t="str">
        <f>IF(F$29="","",IF(COUNT(F37:F38)&lt;2,"",IF(ROUND(ABS(F37-F38),2)&gt;0.05,"RETEST",ROUND(AVERAGE(F37:F38),2))))</f>
        <v/>
      </c>
      <c r="G39" s="126" t="str">
        <f>IF(G$29="","",IF(COUNT(G37:G38)&lt;2,"",IF(ROUND(ABS(G37-G38),2)&gt;0.05,"RETEST",ROUND(AVERAGE(G37:G38),2))))</f>
        <v/>
      </c>
      <c r="H39" s="126" t="str">
        <f>IF(H$29="","",IF(COUNT(H37:H38)&lt;2,"",IF(ROUND(ABS(H37-H38),2)&gt;0.05,"RETEST",ROUND(AVERAGE(H37:H38),2))))</f>
        <v/>
      </c>
      <c r="I39" s="126" t="str">
        <f>IF(I$29="","",IF(COUNT(I37:I38)&lt;2,"",IF(ROUND(ABS(I37-I38),2)&gt;0.05,"RETEST",ROUND(AVERAGE(I37:I38),2))))</f>
        <v/>
      </c>
      <c r="J39" s="126" t="str">
        <f>IF(J$29="","",IF(COUNT(J37:J38)&lt;2,"",IF(ROUND(ABS(J37-J38),2)&gt;0.05,"RETEST",ROUND(AVERAGE(J37:J38),2))))</f>
        <v/>
      </c>
      <c r="K39" s="126" t="str">
        <f>IF(K$29="","",IF(COUNT(K37:K38)&lt;2,"",IF(ROUND(ABS(K37-K38),2)&gt;0.05,"RETEST",ROUND(AVERAGE(K37:K38),2))))</f>
        <v/>
      </c>
      <c r="L39" s="127" t="str">
        <f>IF(L$29="","",IF(COUNT(L37:L38)&lt;2,"",IF(ROUND(ABS(L37-L38),2)&gt;0.05,"RETEST",ROUND(AVERAGE(L37:L38),2))))</f>
        <v/>
      </c>
    </row>
    <row r="40" ht="22" customHeight="1">
      <c r="A40" s="128" t="inlineStr">
        <is>
          <t>(O) Average In-Place Density (all sites), g/cc</t>
        </is>
      </c>
      <c r="B40" s="39" t="n"/>
      <c r="C40" s="42" t="n"/>
      <c r="D40" s="129" t="str">
        <f>IF(COUNT($C$39:$L$39)=0,"",IF(COUNT($C$39:$L$39)&lt;$C$45,COUNT($C$39:$L$39)&amp;" of "&amp;$C$45&amp;" sites",ROUND(AVERAGE($C$39:$L$39),2)))</f>
        <v/>
      </c>
      <c r="E40" s="40" t="n"/>
      <c r="F40" s="128" t="inlineStr">
        <is>
          <t>(R) FTMD (CT 308 “A” or Corrected “C”), g/cc</t>
        </is>
      </c>
      <c r="G40" s="39" t="n"/>
      <c r="H40" s="39" t="n"/>
      <c r="I40" s="39" t="n"/>
      <c r="J40" s="42" t="n"/>
      <c r="K40" s="130" t="n"/>
      <c r="L40" s="101" t="n"/>
    </row>
    <row r="41" ht="22" customHeight="1">
      <c r="A41" s="56" t="inlineStr">
        <is>
          <t>After Exclusions (test strips only)</t>
        </is>
      </c>
      <c r="B41" s="69" t="n"/>
      <c r="C41" s="57" t="n"/>
      <c r="D41" s="131" t="n"/>
      <c r="E41" s="52" t="n"/>
      <c r="F41" s="56" t="inlineStr">
        <is>
          <t>(S) Correlation Factor (Part 5, G) and Date</t>
        </is>
      </c>
      <c r="G41" s="69" t="n"/>
      <c r="H41" s="69" t="n"/>
      <c r="I41" s="69" t="n"/>
      <c r="J41" s="57" t="n"/>
      <c r="K41" s="132" t="n"/>
      <c r="L41" s="133" t="n"/>
    </row>
    <row r="42" ht="22" customHeight="1">
      <c r="A42" s="56" t="inlineStr">
        <is>
          <t>(P) Conversion Factor (gage to cores)</t>
        </is>
      </c>
      <c r="B42" s="69" t="n"/>
      <c r="C42" s="57" t="n"/>
      <c r="D42" s="131" t="n"/>
      <c r="E42" s="52" t="n"/>
      <c r="F42" s="56" t="inlineStr">
        <is>
          <t>(T) LTMD or Correlated FTMD (R x S), g/cc</t>
        </is>
      </c>
      <c r="G42" s="69" t="n"/>
      <c r="H42" s="69" t="n"/>
      <c r="I42" s="69" t="n"/>
      <c r="J42" s="57" t="n"/>
      <c r="K42" s="131" t="str">
        <f>IF(AND(ISNUMBER(K40),ISNUMBER(K41)),ROUND(K40*K41,2),"")</f>
        <v/>
      </c>
      <c r="L42" s="52" t="n"/>
    </row>
    <row r="43" ht="22" customHeight="1">
      <c r="A43" s="61" t="inlineStr">
        <is>
          <t>(Q) Corrected In-Place Density (O + P), g/cc</t>
        </is>
      </c>
      <c r="B43" s="76" t="n"/>
      <c r="C43" s="62" t="n"/>
      <c r="D43" s="134" t="str">
        <f>IF(AND(ISNUMBER(D40),ISNUMBER(D42)),ROUND(D40+D42,2),"")</f>
        <v/>
      </c>
      <c r="E43" s="77" t="n"/>
      <c r="F43" s="61" t="inlineStr">
        <is>
          <t>(U) Relative Compaction (Q / T), %</t>
        </is>
      </c>
      <c r="G43" s="76" t="n"/>
      <c r="H43" s="76" t="n"/>
      <c r="I43" s="76" t="n"/>
      <c r="J43" s="62" t="n"/>
      <c r="K43" s="135" t="str">
        <f>IF(AND(ISNUMBER(D43),ISNUMBER(K42)),IF(K42&gt;0,ROUND(D43/K42*100,1),""),"")</f>
        <v/>
      </c>
      <c r="L43" s="77" t="n"/>
    </row>
    <row r="44" hidden="1">
      <c r="A44" s="136" t="inlineStr">
        <is>
          <t>Helpers for the formulas above. Do not edit.</t>
        </is>
      </c>
    </row>
    <row r="45" hidden="1">
      <c r="A45" s="136" t="inlineStr">
        <is>
          <t>Sites / block in use</t>
        </is>
      </c>
      <c r="C45">
        <f>IF(ISNUMBER(F20),MIN(10,MAX(1,INT(F20))),10)</f>
        <v>10</v>
      </c>
      <c r="D45" t="str">
        <f>IF(I26="","",IF(ISNUMBER(I26),MOD(INT(I26),10),IFERROR(MOD(INT(VALUE(I26)),10),"")))</f>
        <v/>
      </c>
    </row>
    <row r="46" hidden="1">
      <c r="A46" s="136" t="inlineStr">
        <is>
          <t>Start / finish station</t>
        </is>
      </c>
      <c r="C46" t="str">
        <f>IF(ISNUMBER(I14),I14,IF(TRIM(I14)="","",IFERROR(VALUE(SUBSTITUTE(SUBSTITUTE(TRIM(I14),"+","")," ","")),"")))</f>
        <v/>
      </c>
      <c r="D46" t="str">
        <f>IF(ISNUMBER(I15),I15,IF(TRIM(I15)="","",IFERROR(VALUE(SUBSTITUTE(SUBSTITUTE(TRIM(I15),"+","")," ","")),"")))</f>
        <v/>
      </c>
    </row>
    <row r="47" hidden="1">
      <c r="A47" s="136" t="inlineStr">
        <is>
          <t>Pairs from the table: longit.</t>
        </is>
      </c>
      <c r="C47" t="str">
        <f>IF(OR($D$45="",(COLUMN()-2)&gt;$C$45),"",IF($G$26=1,IF($D$45&lt;5,INDEX('Table 1'!$B$5:$K$14,(COLUMN()-2),2*$D$45+1),INDEX('Table 1'!$B$17:$K$26,(COLUMN()-2),2*($D$45-5)+1)),IF($D$45&lt;5,INDEX('Table 2'!$B$5:$K$13,(COLUMN()-2),2*$D$45+1),INDEX('Table 2'!$B$16:$K$24,(COLUMN()-2),2*($D$45-5)+1))))</f>
        <v/>
      </c>
      <c r="D47" t="str">
        <f>IF(OR($D$45="",(COLUMN()-2)&gt;$C$45),"",IF($G$26=1,IF($D$45&lt;5,INDEX('Table 1'!$B$5:$K$14,(COLUMN()-2),2*$D$45+1),INDEX('Table 1'!$B$17:$K$26,(COLUMN()-2),2*($D$45-5)+1)),IF($D$45&lt;5,INDEX('Table 2'!$B$5:$K$13,(COLUMN()-2),2*$D$45+1),INDEX('Table 2'!$B$16:$K$24,(COLUMN()-2),2*($D$45-5)+1))))</f>
        <v/>
      </c>
      <c r="E47" t="str">
        <f>IF(OR($D$45="",(COLUMN()-2)&gt;$C$45),"",IF($G$26=1,IF($D$45&lt;5,INDEX('Table 1'!$B$5:$K$14,(COLUMN()-2),2*$D$45+1),INDEX('Table 1'!$B$17:$K$26,(COLUMN()-2),2*($D$45-5)+1)),IF($D$45&lt;5,INDEX('Table 2'!$B$5:$K$13,(COLUMN()-2),2*$D$45+1),INDEX('Table 2'!$B$16:$K$24,(COLUMN()-2),2*($D$45-5)+1))))</f>
        <v/>
      </c>
      <c r="F47" t="str">
        <f>IF(OR($D$45="",(COLUMN()-2)&gt;$C$45),"",IF($G$26=1,IF($D$45&lt;5,INDEX('Table 1'!$B$5:$K$14,(COLUMN()-2),2*$D$45+1),INDEX('Table 1'!$B$17:$K$26,(COLUMN()-2),2*($D$45-5)+1)),IF($D$45&lt;5,INDEX('Table 2'!$B$5:$K$13,(COLUMN()-2),2*$D$45+1),INDEX('Table 2'!$B$16:$K$24,(COLUMN()-2),2*($D$45-5)+1))))</f>
        <v/>
      </c>
      <c r="G47" t="str">
        <f>IF(OR($D$45="",(COLUMN()-2)&gt;$C$45),"",IF($G$26=1,IF($D$45&lt;5,INDEX('Table 1'!$B$5:$K$14,(COLUMN()-2),2*$D$45+1),INDEX('Table 1'!$B$17:$K$26,(COLUMN()-2),2*($D$45-5)+1)),IF($D$45&lt;5,INDEX('Table 2'!$B$5:$K$13,(COLUMN()-2),2*$D$45+1),INDEX('Table 2'!$B$16:$K$24,(COLUMN()-2),2*($D$45-5)+1))))</f>
        <v/>
      </c>
      <c r="H47" t="str">
        <f>IF(OR($D$45="",(COLUMN()-2)&gt;$C$45),"",IF($G$26=1,IF($D$45&lt;5,INDEX('Table 1'!$B$5:$K$14,(COLUMN()-2),2*$D$45+1),INDEX('Table 1'!$B$17:$K$26,(COLUMN()-2),2*($D$45-5)+1)),IF($D$45&lt;5,INDEX('Table 2'!$B$5:$K$13,(COLUMN()-2),2*$D$45+1),INDEX('Table 2'!$B$16:$K$24,(COLUMN()-2),2*($D$45-5)+1))))</f>
        <v/>
      </c>
      <c r="I47" t="str">
        <f>IF(OR($D$45="",(COLUMN()-2)&gt;$C$45),"",IF($G$26=1,IF($D$45&lt;5,INDEX('Table 1'!$B$5:$K$14,(COLUMN()-2),2*$D$45+1),INDEX('Table 1'!$B$17:$K$26,(COLUMN()-2),2*($D$45-5)+1)),IF($D$45&lt;5,INDEX('Table 2'!$B$5:$K$13,(COLUMN()-2),2*$D$45+1),INDEX('Table 2'!$B$16:$K$24,(COLUMN()-2),2*($D$45-5)+1))))</f>
        <v/>
      </c>
      <c r="J47" t="str">
        <f>IF(OR($D$45="",(COLUMN()-2)&gt;$C$45),"",IF($G$26=1,IF($D$45&lt;5,INDEX('Table 1'!$B$5:$K$14,(COLUMN()-2),2*$D$45+1),INDEX('Table 1'!$B$17:$K$26,(COLUMN()-2),2*($D$45-5)+1)),IF($D$45&lt;5,INDEX('Table 2'!$B$5:$K$13,(COLUMN()-2),2*$D$45+1),INDEX('Table 2'!$B$16:$K$24,(COLUMN()-2),2*($D$45-5)+1))))</f>
        <v/>
      </c>
      <c r="K47" t="str">
        <f>IF(OR($D$45="",(COLUMN()-2)&gt;$C$45),"",IF($G$26=1,IF($D$45&lt;5,INDEX('Table 1'!$B$5:$K$14,(COLUMN()-2),2*$D$45+1),INDEX('Table 1'!$B$17:$K$26,(COLUMN()-2),2*($D$45-5)+1)),IF($D$45&lt;5,INDEX('Table 2'!$B$5:$K$13,(COLUMN()-2),2*$D$45+1),INDEX('Table 2'!$B$16:$K$24,(COLUMN()-2),2*($D$45-5)+1))))</f>
        <v/>
      </c>
      <c r="L47" t="str">
        <f>IF(OR($D$45="",(COLUMN()-2)&gt;$C$45),"",IF($G$26=1,IF($D$45&lt;5,INDEX('Table 1'!$B$5:$K$14,(COLUMN()-2),2*$D$45+1),INDEX('Table 1'!$B$17:$K$26,(COLUMN()-2),2*($D$45-5)+1)),IF($D$45&lt;5,INDEX('Table 2'!$B$5:$K$13,(COLUMN()-2),2*$D$45+1),INDEX('Table 2'!$B$16:$K$24,(COLUMN()-2),2*($D$45-5)+1))))</f>
        <v/>
      </c>
    </row>
    <row r="48" hidden="1">
      <c r="A48" s="136" t="inlineStr">
        <is>
          <t>Pairs from the table: trans.</t>
        </is>
      </c>
      <c r="C48" t="str">
        <f>IF(OR($D$45="",(COLUMN()-2)&gt;$C$45),"",IF($G$26=1,IF($D$45&lt;5,INDEX('Table 1'!$B$5:$K$14,(COLUMN()-2),2*$D$45+2),INDEX('Table 1'!$B$17:$K$26,(COLUMN()-2),2*($D$45-5)+2)),IF($D$45&lt;5,INDEX('Table 2'!$B$5:$K$13,(COLUMN()-2),2*$D$45+2),INDEX('Table 2'!$B$16:$K$24,(COLUMN()-2),2*($D$45-5)+2))))</f>
        <v/>
      </c>
      <c r="D48" t="str">
        <f>IF(OR($D$45="",(COLUMN()-2)&gt;$C$45),"",IF($G$26=1,IF($D$45&lt;5,INDEX('Table 1'!$B$5:$K$14,(COLUMN()-2),2*$D$45+2),INDEX('Table 1'!$B$17:$K$26,(COLUMN()-2),2*($D$45-5)+2)),IF($D$45&lt;5,INDEX('Table 2'!$B$5:$K$13,(COLUMN()-2),2*$D$45+2),INDEX('Table 2'!$B$16:$K$24,(COLUMN()-2),2*($D$45-5)+2))))</f>
        <v/>
      </c>
      <c r="E48" t="str">
        <f>IF(OR($D$45="",(COLUMN()-2)&gt;$C$45),"",IF($G$26=1,IF($D$45&lt;5,INDEX('Table 1'!$B$5:$K$14,(COLUMN()-2),2*$D$45+2),INDEX('Table 1'!$B$17:$K$26,(COLUMN()-2),2*($D$45-5)+2)),IF($D$45&lt;5,INDEX('Table 2'!$B$5:$K$13,(COLUMN()-2),2*$D$45+2),INDEX('Table 2'!$B$16:$K$24,(COLUMN()-2),2*($D$45-5)+2))))</f>
        <v/>
      </c>
      <c r="F48" t="str">
        <f>IF(OR($D$45="",(COLUMN()-2)&gt;$C$45),"",IF($G$26=1,IF($D$45&lt;5,INDEX('Table 1'!$B$5:$K$14,(COLUMN()-2),2*$D$45+2),INDEX('Table 1'!$B$17:$K$26,(COLUMN()-2),2*($D$45-5)+2)),IF($D$45&lt;5,INDEX('Table 2'!$B$5:$K$13,(COLUMN()-2),2*$D$45+2),INDEX('Table 2'!$B$16:$K$24,(COLUMN()-2),2*($D$45-5)+2))))</f>
        <v/>
      </c>
      <c r="G48" t="str">
        <f>IF(OR($D$45="",(COLUMN()-2)&gt;$C$45),"",IF($G$26=1,IF($D$45&lt;5,INDEX('Table 1'!$B$5:$K$14,(COLUMN()-2),2*$D$45+2),INDEX('Table 1'!$B$17:$K$26,(COLUMN()-2),2*($D$45-5)+2)),IF($D$45&lt;5,INDEX('Table 2'!$B$5:$K$13,(COLUMN()-2),2*$D$45+2),INDEX('Table 2'!$B$16:$K$24,(COLUMN()-2),2*($D$45-5)+2))))</f>
        <v/>
      </c>
      <c r="H48" t="str">
        <f>IF(OR($D$45="",(COLUMN()-2)&gt;$C$45),"",IF($G$26=1,IF($D$45&lt;5,INDEX('Table 1'!$B$5:$K$14,(COLUMN()-2),2*$D$45+2),INDEX('Table 1'!$B$17:$K$26,(COLUMN()-2),2*($D$45-5)+2)),IF($D$45&lt;5,INDEX('Table 2'!$B$5:$K$13,(COLUMN()-2),2*$D$45+2),INDEX('Table 2'!$B$16:$K$24,(COLUMN()-2),2*($D$45-5)+2))))</f>
        <v/>
      </c>
      <c r="I48" t="str">
        <f>IF(OR($D$45="",(COLUMN()-2)&gt;$C$45),"",IF($G$26=1,IF($D$45&lt;5,INDEX('Table 1'!$B$5:$K$14,(COLUMN()-2),2*$D$45+2),INDEX('Table 1'!$B$17:$K$26,(COLUMN()-2),2*($D$45-5)+2)),IF($D$45&lt;5,INDEX('Table 2'!$B$5:$K$13,(COLUMN()-2),2*$D$45+2),INDEX('Table 2'!$B$16:$K$24,(COLUMN()-2),2*($D$45-5)+2))))</f>
        <v/>
      </c>
      <c r="J48" t="str">
        <f>IF(OR($D$45="",(COLUMN()-2)&gt;$C$45),"",IF($G$26=1,IF($D$45&lt;5,INDEX('Table 1'!$B$5:$K$14,(COLUMN()-2),2*$D$45+2),INDEX('Table 1'!$B$17:$K$26,(COLUMN()-2),2*($D$45-5)+2)),IF($D$45&lt;5,INDEX('Table 2'!$B$5:$K$13,(COLUMN()-2),2*$D$45+2),INDEX('Table 2'!$B$16:$K$24,(COLUMN()-2),2*($D$45-5)+2))))</f>
        <v/>
      </c>
      <c r="K48" t="str">
        <f>IF(OR($D$45="",(COLUMN()-2)&gt;$C$45),"",IF($G$26=1,IF($D$45&lt;5,INDEX('Table 1'!$B$5:$K$14,(COLUMN()-2),2*$D$45+2),INDEX('Table 1'!$B$17:$K$26,(COLUMN()-2),2*($D$45-5)+2)),IF($D$45&lt;5,INDEX('Table 2'!$B$5:$K$13,(COLUMN()-2),2*$D$45+2),INDEX('Table 2'!$B$16:$K$24,(COLUMN()-2),2*($D$45-5)+2))))</f>
        <v/>
      </c>
      <c r="L48" t="str">
        <f>IF(OR($D$45="",(COLUMN()-2)&gt;$C$45),"",IF($G$26=1,IF($D$45&lt;5,INDEX('Table 1'!$B$5:$K$14,(COLUMN()-2),2*$D$45+2),INDEX('Table 1'!$B$17:$K$26,(COLUMN()-2),2*($D$45-5)+2)),IF($D$45&lt;5,INDEX('Table 2'!$B$5:$K$13,(COLUMN()-2),2*$D$45+2),INDEX('Table 2'!$B$16:$K$24,(COLUMN()-2),2*($D$45-5)+2))))</f>
        <v/>
      </c>
    </row>
    <row r="49" hidden="1">
      <c r="A49" s="136" t="inlineStr">
        <is>
          <t>Sort key</t>
        </is>
      </c>
      <c r="C49" t="str">
        <f>IF(C47="","",C47+(COLUMN()-2)/1000000)</f>
        <v/>
      </c>
      <c r="D49" t="str">
        <f>IF(D47="","",D47+(COLUMN()-2)/1000000)</f>
        <v/>
      </c>
      <c r="E49" t="str">
        <f>IF(E47="","",E47+(COLUMN()-2)/1000000)</f>
        <v/>
      </c>
      <c r="F49" t="str">
        <f>IF(F47="","",F47+(COLUMN()-2)/1000000)</f>
        <v/>
      </c>
      <c r="G49" t="str">
        <f>IF(G47="","",G47+(COLUMN()-2)/1000000)</f>
        <v/>
      </c>
      <c r="H49" t="str">
        <f>IF(H47="","",H47+(COLUMN()-2)/1000000)</f>
        <v/>
      </c>
      <c r="I49" t="str">
        <f>IF(I47="","",I47+(COLUMN()-2)/1000000)</f>
        <v/>
      </c>
      <c r="J49" t="str">
        <f>IF(J47="","",J47+(COLUMN()-2)/1000000)</f>
        <v/>
      </c>
      <c r="K49" t="str">
        <f>IF(K47="","",K47+(COLUMN()-2)/1000000)</f>
        <v/>
      </c>
      <c r="L49" t="str">
        <f>IF(L47="","",L47+(COLUMN()-2)/1000000)</f>
        <v/>
      </c>
    </row>
    <row r="50" hidden="1">
      <c r="A50" s="136" t="inlineStr">
        <is>
          <t>Sorted key</t>
        </is>
      </c>
      <c r="C50" t="str">
        <f>IF((COLUMN()-2)&gt;COUNT($C$49:$L$49),"",SMALL($C$49:$L$49,(COLUMN()-2)))</f>
        <v/>
      </c>
      <c r="D50" t="str">
        <f>IF((COLUMN()-2)&gt;COUNT($C$49:$L$49),"",SMALL($C$49:$L$49,(COLUMN()-2)))</f>
        <v/>
      </c>
      <c r="E50" t="str">
        <f>IF((COLUMN()-2)&gt;COUNT($C$49:$L$49),"",SMALL($C$49:$L$49,(COLUMN()-2)))</f>
        <v/>
      </c>
      <c r="F50" t="str">
        <f>IF((COLUMN()-2)&gt;COUNT($C$49:$L$49),"",SMALL($C$49:$L$49,(COLUMN()-2)))</f>
        <v/>
      </c>
      <c r="G50" t="str">
        <f>IF((COLUMN()-2)&gt;COUNT($C$49:$L$49),"",SMALL($C$49:$L$49,(COLUMN()-2)))</f>
        <v/>
      </c>
      <c r="H50" t="str">
        <f>IF((COLUMN()-2)&gt;COUNT($C$49:$L$49),"",SMALL($C$49:$L$49,(COLUMN()-2)))</f>
        <v/>
      </c>
      <c r="I50" t="str">
        <f>IF((COLUMN()-2)&gt;COUNT($C$49:$L$49),"",SMALL($C$49:$L$49,(COLUMN()-2)))</f>
        <v/>
      </c>
      <c r="J50" t="str">
        <f>IF((COLUMN()-2)&gt;COUNT($C$49:$L$49),"",SMALL($C$49:$L$49,(COLUMN()-2)))</f>
        <v/>
      </c>
      <c r="K50" t="str">
        <f>IF((COLUMN()-2)&gt;COUNT($C$49:$L$49),"",SMALL($C$49:$L$49,(COLUMN()-2)))</f>
        <v/>
      </c>
      <c r="L50" t="str">
        <f>IF((COLUMN()-2)&gt;COUNT($C$49:$L$49),"",SMALL($C$49:$L$49,(COLUMN()-2)))</f>
        <v/>
      </c>
    </row>
  </sheetData>
  <sheetProtection selectLockedCells="1" selectUnlockedCells="0" sheet="1" objects="1" insertRows="1" insertHyperlinks="1" autoFilter="1" scenarios="1" formatColumns="0" deleteColumns="1" insertColumns="1" pivotTables="1" deleteRows="1" formatCells="1" formatRows="0" sort="1"/>
  <mergeCells count="78">
    <mergeCell ref="D20:E20"/>
    <mergeCell ref="I14:L14"/>
    <mergeCell ref="F13:L13"/>
    <mergeCell ref="F18:H18"/>
    <mergeCell ref="A11:E11"/>
    <mergeCell ref="F17:H17"/>
    <mergeCell ref="A21:L21"/>
    <mergeCell ref="A23:L23"/>
    <mergeCell ref="A27:B27"/>
    <mergeCell ref="A43:C43"/>
    <mergeCell ref="A3:H3"/>
    <mergeCell ref="H11:L11"/>
    <mergeCell ref="F14:H14"/>
    <mergeCell ref="I26:L26"/>
    <mergeCell ref="K42:L42"/>
    <mergeCell ref="I16:L16"/>
    <mergeCell ref="H12:L12"/>
    <mergeCell ref="I18:L18"/>
    <mergeCell ref="A28:B28"/>
    <mergeCell ref="F7:H7"/>
    <mergeCell ref="A30:B30"/>
    <mergeCell ref="I6:J6"/>
    <mergeCell ref="F10:G10"/>
    <mergeCell ref="A6:E6"/>
    <mergeCell ref="I7:J7"/>
    <mergeCell ref="A5:L5"/>
    <mergeCell ref="B16:E16"/>
    <mergeCell ref="I15:L15"/>
    <mergeCell ref="F41:J41"/>
    <mergeCell ref="A26:B26"/>
    <mergeCell ref="A12:E12"/>
    <mergeCell ref="K43:L43"/>
    <mergeCell ref="A2:H2"/>
    <mergeCell ref="A40:C40"/>
    <mergeCell ref="F9:G9"/>
    <mergeCell ref="A24:L24"/>
    <mergeCell ref="C26:E26"/>
    <mergeCell ref="K6:L6"/>
    <mergeCell ref="F15:H15"/>
    <mergeCell ref="B14:D14"/>
    <mergeCell ref="I17:L17"/>
    <mergeCell ref="A25:L25"/>
    <mergeCell ref="B15:E15"/>
    <mergeCell ref="F40:J40"/>
    <mergeCell ref="A42:C42"/>
    <mergeCell ref="A22:L22"/>
    <mergeCell ref="G20:I20"/>
    <mergeCell ref="K40:L40"/>
    <mergeCell ref="A18:E18"/>
    <mergeCell ref="F8:G8"/>
    <mergeCell ref="A32:B32"/>
    <mergeCell ref="B17:E17"/>
    <mergeCell ref="K7:L7"/>
    <mergeCell ref="F16:H16"/>
    <mergeCell ref="F6:H6"/>
    <mergeCell ref="B20:C20"/>
    <mergeCell ref="A13:E13"/>
    <mergeCell ref="H8:L8"/>
    <mergeCell ref="F11:G11"/>
    <mergeCell ref="A41:C41"/>
    <mergeCell ref="H10:L10"/>
    <mergeCell ref="D40:E40"/>
    <mergeCell ref="A1:H1"/>
    <mergeCell ref="H9:L9"/>
    <mergeCell ref="F12:G12"/>
    <mergeCell ref="A7:E7"/>
    <mergeCell ref="F42:J42"/>
    <mergeCell ref="D41:E41"/>
    <mergeCell ref="A19:L19"/>
    <mergeCell ref="D43:E43"/>
    <mergeCell ref="A8:E8"/>
    <mergeCell ref="A4:H4"/>
    <mergeCell ref="F43:J43"/>
    <mergeCell ref="A29:B29"/>
    <mergeCell ref="D42:E42"/>
    <mergeCell ref="A10:E10"/>
    <mergeCell ref="A31:B31"/>
    <mergeCell ref="A9:E9"/>
  </mergeCells>
  <conditionalFormatting sqref="E14">
    <cfRule type="containsText" priority="1" operator="containsText" dxfId="0" text="12 MO">
      <formula>NOT(ISERROR(SEARCH("12 MO",E14)))</formula>
    </cfRule>
  </conditionalFormatting>
  <conditionalFormatting sqref="I16">
    <cfRule type="containsText" priority="2" operator="containsText" dxfId="0" text="CHECK">
      <formula>NOT(ISERROR(SEARCH("CHECK",I16)))</formula>
    </cfRule>
  </conditionalFormatting>
  <conditionalFormatting sqref="F20">
    <cfRule type="containsText" priority="3" operator="containsText" dxfId="0" text="MAX">
      <formula>NOT(ISERROR(SEARCH("MAX",F20)))</formula>
    </cfRule>
  </conditionalFormatting>
  <conditionalFormatting sqref="L20">
    <cfRule type="cellIs" priority="4" operator="equal" dxfId="1">
      <formula>"PASS"</formula>
    </cfRule>
    <cfRule type="cellIs" priority="5" operator="equal" dxfId="0">
      <formula>"LOW"</formula>
    </cfRule>
    <cfRule type="cellIs" priority="6" operator="equal" dxfId="0">
      <formula>"HIGH"</formula>
    </cfRule>
  </conditionalFormatting>
  <conditionalFormatting sqref="C39:L39">
    <cfRule type="containsText" priority="7" operator="containsText" dxfId="0" text="RETEST">
      <formula>NOT(ISERROR(SEARCH("RETEST",C39)))</formula>
    </cfRule>
  </conditionalFormatting>
  <conditionalFormatting sqref="K43">
    <cfRule type="cellIs" priority="8" operator="greaterThanOrEqual" dxfId="1">
      <formula>$J$20</formula>
    </cfRule>
  </conditionalFormatting>
  <dataValidations count="22">
    <dataValidation sqref="A7:E7" showDropDown="0" showInputMessage="1" showErrorMessage="0" allowBlank="1" errorTitle="Project" error="Contract / EA, Co-Rte-PM and a description, one per line. Enter goes to the next line." promptTitle="Project" prompt="Contract / EA, Co-Rte-PM and a description, one per line. Enter goes to the next line." errorStyle="stop"/>
    <dataValidation sqref="K7:L7" showDropDown="0" showInputMessage="1" showErrorMessage="1" allowBlank="1" errorTitle="Date" error="Enter a date, e.g. 6/11/2026." promptTitle="Date" prompt="Test date, e.g. 6/11/2026." type="date" errorStyle="stop" operator="between">
      <formula1>DATE(1990,1,1)</formula1>
      <formula2>DATE(2100,12,31)</formula2>
    </dataValidation>
    <dataValidation sqref="H12:L12" showDropDown="0" showInputMessage="1" showErrorMessage="1" allowBlank="1" errorTitle="Lift Thickness, ft" error="Enter the thickness in feet, e.g. 0.18." promptTitle="Lift Thickness, ft" prompt="Compacted thickness in feet, e.g. 0.18. CT 375 applies to lifts of 0.10 ft or more." type="decimal" errorStyle="warning" operator="between">
      <formula1>0.05</formula1>
      <formula2>1</formula2>
    </dataValidation>
    <dataValidation sqref="B14:D14" showDropDown="0" showInputMessage="1" showErrorMessage="1" allowBlank="1" errorTitle="Date of Last Calibration" error="Enter a date, e.g. 12/5/2025." promptTitle="Date of Last Calibration" prompt="Must be within 12 months of the test date (CT 375 1B); shows &gt; 12 MO if not." type="date" errorStyle="stop" operator="between">
      <formula1>DATE(1990,1,1)</formula1>
      <formula2>DATE(2100,12,31)</formula2>
    </dataValidation>
    <dataValidation sqref="B16:E16" showDropDown="0" showInputMessage="1" showErrorMessage="1" allowBlank="1" errorTitle="(A) Standard Count" error="Enter the standard count as a whole number." promptTitle="(A) Standard Count" prompt="Today's 4-minute count on the reference block. Its last digit picks the random-number block." type="whole" errorStyle="stop" operator="between">
      <formula1>1</formula1>
      <formula2>999999</formula2>
    </dataValidation>
    <dataValidation sqref="I14:L14" showDropDown="0" showInputMessage="1" showErrorMessage="0" allowBlank="1" errorTitle="(B) Start Station" error="Type the station either way: 69859 or 698+59." promptTitle="(B) Start Station" prompt="Type the station either way: 69859 or 698+59." errorStyle="stop"/>
    <dataValidation sqref="I15:L15" showDropDown="0" showInputMessage="1" showErrorMessage="0" allowBlank="1" errorTitle="(C) Finish Station" error="Type the station either way: 69859 or 698+59." promptTitle="(C) Finish Station" prompt="Type the station either way: 69859 or 698+59." errorStyle="stop"/>
    <dataValidation sqref="I17:L17" showDropDown="0" showInputMessage="1" showErrorMessage="1" allowBlank="1" errorTitle="(E) Lane Width, ft" error="Enter the lane width in feet, e.g. 12." promptTitle="(E) Lane Width, ft" prompt="Width of the lane being tested, in feet." type="decimal" errorStyle="stop" operator="between">
      <formula1>2</formula1>
      <formula2>200</formula2>
    </dataValidation>
    <dataValidation sqref="I18:L18" showDropDown="0" showInputMessage="1" showErrorMessage="1" allowBlank="1" errorTitle="(F) TMD" error="Enter a density, e.g. 2.44." promptTitle="(F) TMD" prompt="Test maximum density for the test area, g/cc." type="decimal" errorStyle="stop" operator="between">
      <formula1>1</formula1>
      <formula2>3.5</formula2>
    </dataValidation>
    <dataValidation sqref="B20:C20" showDropDown="0" showInputMessage="1" showErrorMessage="1" allowBlank="1" errorTitle="Tons in the test area" error="Enter the tonnage as a number." promptTitle="Tons in the test area" prompt="Sets the number of test sites (CT 375 3A): 1 per 50 t or portion, at least 5, 10 for 451-500 t." type="decimal" errorStyle="stop" operator="between">
      <formula1>0.01</formula1>
      <formula2>1000000</formula2>
    </dataValidation>
    <dataValidation sqref="F20" showDropDown="0" showInputMessage="1" showErrorMessage="1" allowBlank="1" errorTitle="Test sites" error="Enter a whole number from 1 to 10." promptTitle="Test sites" prompt="From the tonnage (CT 375 3A). Type 1-10 to set it yourself." type="whole" errorStyle="stop" operator="between">
      <formula1>1</formula1>
      <formula2>10</formula2>
    </dataValidation>
    <dataValidation sqref="A21:L25" showDropDown="0" showInputMessage="1" showErrorMessage="0" allowBlank="1" errorTitle="Field Notes" error="One line per row: press Enter for the next line." promptTitle="Field Notes" prompt="One line per row: press Enter for the next line." errorStyle="stop"/>
    <dataValidation sqref="J20" showDropDown="0" showInputMessage="1" showErrorMessage="1" allowBlank="1" errorTitle="Spec. min. relative compaction" error="Enter a percentage, e.g. 95.0." promptTitle="Spec. min. relative compaction" prompt="The minimum relative compaction your contract requires, e.g. 95.0." type="decimal" errorStyle="stop" operator="between">
      <formula1>50</formula1>
      <formula2>100</formula2>
    </dataValidation>
    <dataValidation sqref="I26:L26" showDropDown="0" showInputMessage="1" showErrorMessage="1" allowBlank="1" errorTitle="Block #" error="The block is a single digit, 0 to 9." promptTitle="Block #" prompt="The last digit of the Standard Count (A). To use a different block, type 0-9." type="whole" errorStyle="stop" operator="between">
      <formula1>0</formula1>
      <formula2>9</formula2>
    </dataValidation>
    <dataValidation sqref="C37:L38" showDropDown="0" showInputMessage="1" showErrorMessage="1" allowBlank="1" errorTitle="Density, g/cc" error="Enter a density in g/cc, e.g. 2.36. (pcf / 62.43 = g/cc)" promptTitle="Density, g/cc" prompt="In g/cc to 0.01. a = first reading; b = after turning the gauge 180 degrees." type="decimal" errorStyle="stop" operator="between">
      <formula1>1</formula1>
      <formula2>3.5</formula2>
    </dataValidation>
    <dataValidation sqref="C33:L34" showDropDown="0" showInputMessage="1" showErrorMessage="1" allowBlank="1" errorTitle="(L) Nuclear Reading" error="Enter the count as a whole number." promptTitle="(L) Nuclear Reading" prompt="1-minute count in backscatter. a = first reading; b = after turning the gage 180 degrees." type="whole" errorStyle="stop" operator="between">
      <formula1>1</formula1>
      <formula2>999999</formula2>
    </dataValidation>
    <dataValidation sqref="D41:E41" showDropDown="0" showInputMessage="1" showErrorMessage="0" allowBlank="1" errorTitle="After Exclusions" error="Test strips only. Leave blank, or N/A, otherwise." promptTitle="After Exclusions" prompt="Test strips only. Leave blank, or N/A, otherwise." errorStyle="stop"/>
    <dataValidation sqref="D42:E42" showDropDown="0" showInputMessage="1" showErrorMessage="1" allowBlank="1" errorTitle="(P) Conversion Factor" error="Enter the conversion factor, e.g. 0.01." promptTitle="(P) Conversion Factor" prompt="From the test strip (CT 375 Part 2), in g/cc. Enter 0 if none applies." type="decimal" errorStyle="stop" operator="between">
      <formula1>-0.5</formula1>
      <formula2>0.5</formula2>
    </dataValidation>
    <dataValidation sqref="K40:L40" showDropDown="0" showInputMessage="1" showErrorMessage="1" allowBlank="1" errorTitle="(R) FTMD, g/cc" error="Enter a density, e.g. 2.43." promptTitle="(R) FTMD, g/cc" prompt="Field test maximum density, to 0.01 g/cc." type="decimal" errorStyle="stop" operator="between">
      <formula1>1</formula1>
      <formula2>3.5</formula2>
    </dataValidation>
    <dataValidation sqref="K41" showDropDown="0" showInputMessage="1" showErrorMessage="1" allowBlank="1" errorTitle="(S) Correlation Factor" error="Enter the factor, e.g. 1.016." promptTitle="(S) Correlation Factor" prompt="Average LTMD / average FTMD (CT 375 5G), e.g. 1.016. Its date goes in the next cell." type="decimal" errorStyle="stop" operator="between">
      <formula1>0.8</formula1>
      <formula2>1.2</formula2>
    </dataValidation>
    <dataValidation sqref="L41" showDropDown="0" showInputMessage="1" showErrorMessage="1" allowBlank="1" errorTitle="(S) Date" error="Enter a date." promptTitle="(S) Date" prompt="Date the correlation factor was set." type="date" errorStyle="stop" operator="between">
      <formula1>DATE(1990,1,1)</formula1>
      <formula2>DATE(2100,12,31)</formula2>
    </dataValidation>
    <dataValidation sqref="K42:L42" showDropDown="0" showInputMessage="1" showErrorMessage="1" allowBlank="1" errorTitle="(T) LTMD or Correlated FTMD" error="Enter a density, e.g. 2.47." promptTitle="(T) LTMD or Correlated FTMD" prompt="Calculated as R x S. Using a lab LTMD instead? Type it here." type="decimal" errorStyle="stop" operator="between">
      <formula1>1</formula1>
      <formula2>3.5</formula2>
    </dataValidation>
  </dataValidations>
  <printOptions horizontalCentered="1" verticalCentered="1"/>
  <pageMargins left="0.4" right="0.4" top="0.4" bottom="0.4" header="0.2" footer="0.2"/>
  <pageSetup orientation="portrait" paperSize="1" fitToHeight="1" fitToWidth="1"/>
  <ignoredErrors>
    <ignoredError sqref="A1:L80" unlockedFormula="1" formula="1" formulaRange="1" numberStoredAsText="1" emptyCellReference="1" evalError="1"/>
  </ignoredErrors>
</worksheet>
</file>

<file path=xl/worksheets/sheet3.xml><?xml version="1.0" encoding="utf-8"?>
<worksheet xmlns="http://schemas.openxmlformats.org/spreadsheetml/2006/main">
  <sheetPr>
    <outlinePr summaryBelow="1" summaryRight="1"/>
    <pageSetUpPr fitToPage="1"/>
  </sheetPr>
  <dimension ref="B1:K33"/>
  <sheetViews>
    <sheetView showGridLines="0" workbookViewId="0">
      <selection activeCell="A1" sqref="A1"/>
    </sheetView>
  </sheetViews>
  <sheetFormatPr baseColWidth="8" defaultRowHeight="15"/>
  <cols>
    <col width="3"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s>
  <sheetData>
    <row r="1" ht="22" customHeight="1">
      <c r="B1" s="137" t="inlineStr">
        <is>
          <t>TABLE 1.  Sequential Random Numbers</t>
        </is>
      </c>
    </row>
    <row r="2" ht="25" customHeight="1">
      <c r="B2" s="138" t="inlineStr">
        <is>
          <t>California Test 375 (Feb 2012). Used when ten test sites are required. Each set of ten is already in stationing order. The block in use shows on each form as Table # and Block #.</t>
        </is>
      </c>
      <c r="C2" s="20" t="n"/>
      <c r="D2" s="20" t="n"/>
      <c r="E2" s="20" t="n"/>
      <c r="F2" s="20" t="n"/>
      <c r="G2" s="20" t="n"/>
      <c r="H2" s="20" t="n"/>
      <c r="I2" s="20" t="n"/>
      <c r="J2" s="20" t="n"/>
      <c r="K2" s="21" t="n"/>
    </row>
    <row r="3">
      <c r="B3" s="139" t="inlineStr">
        <is>
          <t>Block 0</t>
        </is>
      </c>
      <c r="C3" s="40" t="n"/>
      <c r="D3" s="139" t="inlineStr">
        <is>
          <t>Block 1</t>
        </is>
      </c>
      <c r="E3" s="40" t="n"/>
      <c r="F3" s="139" t="inlineStr">
        <is>
          <t>Block 2</t>
        </is>
      </c>
      <c r="G3" s="40" t="n"/>
      <c r="H3" s="139" t="inlineStr">
        <is>
          <t>Block 3</t>
        </is>
      </c>
      <c r="I3" s="40" t="n"/>
      <c r="J3" s="139" t="inlineStr">
        <is>
          <t>Block 4</t>
        </is>
      </c>
      <c r="K3" s="40" t="n"/>
    </row>
    <row r="4">
      <c r="B4" s="140" t="inlineStr">
        <is>
          <t>Longit.</t>
        </is>
      </c>
      <c r="C4" s="141" t="inlineStr">
        <is>
          <t>Trans.</t>
        </is>
      </c>
      <c r="D4" s="140" t="inlineStr">
        <is>
          <t>Longit.</t>
        </is>
      </c>
      <c r="E4" s="141" t="inlineStr">
        <is>
          <t>Trans.</t>
        </is>
      </c>
      <c r="F4" s="140" t="inlineStr">
        <is>
          <t>Longit.</t>
        </is>
      </c>
      <c r="G4" s="141" t="inlineStr">
        <is>
          <t>Trans.</t>
        </is>
      </c>
      <c r="H4" s="140" t="inlineStr">
        <is>
          <t>Longit.</t>
        </is>
      </c>
      <c r="I4" s="141" t="inlineStr">
        <is>
          <t>Trans.</t>
        </is>
      </c>
      <c r="J4" s="140" t="inlineStr">
        <is>
          <t>Longit.</t>
        </is>
      </c>
      <c r="K4" s="141" t="inlineStr">
        <is>
          <t>Trans.</t>
        </is>
      </c>
    </row>
    <row r="5">
      <c r="B5" s="142" t="n">
        <v>0.053</v>
      </c>
      <c r="C5" s="143" t="n">
        <v>0.73</v>
      </c>
      <c r="D5" s="142" t="n">
        <v>0.035</v>
      </c>
      <c r="E5" s="143" t="n">
        <v>0.627</v>
      </c>
      <c r="F5" s="142" t="n">
        <v>0.231</v>
      </c>
      <c r="G5" s="143" t="n">
        <v>0.87</v>
      </c>
      <c r="H5" s="142" t="n">
        <v>0.081</v>
      </c>
      <c r="I5" s="143" t="n">
        <v>0.137</v>
      </c>
      <c r="J5" s="142" t="n">
        <v>0.106</v>
      </c>
      <c r="K5" s="143" t="n">
        <v>0.239</v>
      </c>
    </row>
    <row r="6">
      <c r="B6" s="142" t="n">
        <v>0.081</v>
      </c>
      <c r="C6" s="143" t="n">
        <v>0.948</v>
      </c>
      <c r="D6" s="142" t="n">
        <v>0.137</v>
      </c>
      <c r="E6" s="143" t="n">
        <v>0.163</v>
      </c>
      <c r="F6" s="142" t="n">
        <v>0.251</v>
      </c>
      <c r="G6" s="143" t="n">
        <v>0.114</v>
      </c>
      <c r="H6" s="142" t="n">
        <v>0.285</v>
      </c>
      <c r="I6" s="143" t="n">
        <v>0.542</v>
      </c>
      <c r="J6" s="142" t="n">
        <v>0.231</v>
      </c>
      <c r="K6" s="143" t="n">
        <v>0.291</v>
      </c>
    </row>
    <row r="7">
      <c r="B7" s="142" t="n">
        <v>0.095</v>
      </c>
      <c r="C7" s="143" t="n">
        <v>0.726</v>
      </c>
      <c r="D7" s="142" t="n">
        <v>0.164</v>
      </c>
      <c r="E7" s="143" t="n">
        <v>0.093</v>
      </c>
      <c r="F7" s="142" t="n">
        <v>0.271</v>
      </c>
      <c r="G7" s="143" t="n">
        <v>0.505</v>
      </c>
      <c r="H7" s="142" t="n">
        <v>0.324</v>
      </c>
      <c r="I7" s="143" t="n">
        <v>0.538</v>
      </c>
      <c r="J7" s="142" t="n">
        <v>0.253</v>
      </c>
      <c r="K7" s="143" t="n">
        <v>0.858</v>
      </c>
    </row>
    <row r="8">
      <c r="B8" s="142" t="n">
        <v>0.576</v>
      </c>
      <c r="C8" s="143" t="n">
        <v>0.482</v>
      </c>
      <c r="D8" s="142" t="n">
        <v>0.225</v>
      </c>
      <c r="E8" s="143" t="n">
        <v>0.921</v>
      </c>
      <c r="F8" s="142" t="n">
        <v>0.396</v>
      </c>
      <c r="G8" s="143" t="n">
        <v>0.125</v>
      </c>
      <c r="H8" s="142" t="n">
        <v>0.47</v>
      </c>
      <c r="I8" s="143" t="n">
        <v>0.414</v>
      </c>
      <c r="J8" s="142" t="n">
        <v>0.398</v>
      </c>
      <c r="K8" s="143" t="n">
        <v>0.761</v>
      </c>
    </row>
    <row r="9">
      <c r="B9" s="142" t="n">
        <v>0.609</v>
      </c>
      <c r="C9" s="143" t="n">
        <v>0.824</v>
      </c>
      <c r="D9" s="142" t="n">
        <v>0.334</v>
      </c>
      <c r="E9" s="143" t="n">
        <v>0.417</v>
      </c>
      <c r="F9" s="142" t="n">
        <v>0.427</v>
      </c>
      <c r="G9" s="143" t="n">
        <v>0.392</v>
      </c>
      <c r="H9" s="142" t="n">
        <v>0.522</v>
      </c>
      <c r="I9" s="143" t="n">
        <v>0.235</v>
      </c>
      <c r="J9" s="142" t="n">
        <v>0.517</v>
      </c>
      <c r="K9" s="143" t="n">
        <v>0.463</v>
      </c>
    </row>
    <row r="10">
      <c r="B10" s="142" t="n">
        <v>0.669</v>
      </c>
      <c r="C10" s="143" t="n">
        <v>0.899</v>
      </c>
      <c r="D10" s="142" t="n">
        <v>0.356</v>
      </c>
      <c r="E10" s="143" t="n">
        <v>0.85</v>
      </c>
      <c r="F10" s="142" t="n">
        <v>0.549</v>
      </c>
      <c r="G10" s="143" t="n">
        <v>0.76</v>
      </c>
      <c r="H10" s="142" t="n">
        <v>0.569</v>
      </c>
      <c r="I10" s="143" t="n">
        <v>0.608</v>
      </c>
      <c r="J10" s="142" t="n">
        <v>0.64</v>
      </c>
      <c r="K10" s="143" t="n">
        <v>0.993</v>
      </c>
    </row>
    <row r="11">
      <c r="B11" s="142" t="n">
        <v>0.8100000000000001</v>
      </c>
      <c r="C11" s="143" t="n">
        <v>0.159</v>
      </c>
      <c r="D11" s="142" t="n">
        <v>0.434</v>
      </c>
      <c r="E11" s="143" t="n">
        <v>0.838</v>
      </c>
      <c r="F11" s="142" t="n">
        <v>0.6899999999999999</v>
      </c>
      <c r="G11" s="143" t="n">
        <v>0.405</v>
      </c>
      <c r="H11" s="142" t="n">
        <v>0.579</v>
      </c>
      <c r="I11" s="143" t="n">
        <v>0.977</v>
      </c>
      <c r="J11" s="142" t="n">
        <v>0.749</v>
      </c>
      <c r="K11" s="143" t="n">
        <v>0.919</v>
      </c>
    </row>
    <row r="12">
      <c r="B12" s="142" t="n">
        <v>0.892</v>
      </c>
      <c r="C12" s="143" t="n">
        <v>0.277</v>
      </c>
      <c r="D12" s="142" t="n">
        <v>0.554</v>
      </c>
      <c r="E12" s="143" t="n">
        <v>0.375</v>
      </c>
      <c r="F12" s="142" t="n">
        <v>0.86</v>
      </c>
      <c r="G12" s="143" t="n">
        <v>0.507</v>
      </c>
      <c r="H12" s="142" t="n">
        <v>0.751</v>
      </c>
      <c r="I12" s="143" t="n">
        <v>0.592</v>
      </c>
      <c r="J12" s="142" t="n">
        <v>0.904</v>
      </c>
      <c r="K12" s="143" t="n">
        <v>0.501</v>
      </c>
    </row>
    <row r="13">
      <c r="B13" s="142" t="n">
        <v>0.971</v>
      </c>
      <c r="C13" s="143" t="n">
        <v>0.468</v>
      </c>
      <c r="D13" s="142" t="n">
        <v>0.576</v>
      </c>
      <c r="E13" s="143" t="n">
        <v>0.155</v>
      </c>
      <c r="F13" s="142" t="n">
        <v>0.9350000000000001</v>
      </c>
      <c r="G13" s="143" t="n">
        <v>0.806</v>
      </c>
      <c r="H13" s="142" t="n">
        <v>0.8149999999999999</v>
      </c>
      <c r="I13" s="143" t="n">
        <v>0.787</v>
      </c>
      <c r="J13" s="142" t="n">
        <v>0.986</v>
      </c>
      <c r="K13" s="143" t="n">
        <v>0.131</v>
      </c>
    </row>
    <row r="14">
      <c r="B14" s="144" t="n">
        <v>0.982</v>
      </c>
      <c r="C14" s="145" t="n">
        <v>0.801</v>
      </c>
      <c r="D14" s="144" t="n">
        <v>0.794</v>
      </c>
      <c r="E14" s="145" t="n">
        <v>0.638</v>
      </c>
      <c r="F14" s="144" t="n">
        <v>0.997</v>
      </c>
      <c r="G14" s="145" t="n">
        <v>0.884</v>
      </c>
      <c r="H14" s="144" t="n">
        <v>0.879</v>
      </c>
      <c r="I14" s="145" t="n">
        <v>0.871</v>
      </c>
      <c r="J14" s="144" t="n">
        <v>0.998</v>
      </c>
      <c r="K14" s="145" t="n">
        <v>0.222</v>
      </c>
    </row>
    <row r="15">
      <c r="B15" s="139" t="inlineStr">
        <is>
          <t>Block 5</t>
        </is>
      </c>
      <c r="C15" s="40" t="n"/>
      <c r="D15" s="139" t="inlineStr">
        <is>
          <t>Block 6</t>
        </is>
      </c>
      <c r="E15" s="40" t="n"/>
      <c r="F15" s="139" t="inlineStr">
        <is>
          <t>Block 7</t>
        </is>
      </c>
      <c r="G15" s="40" t="n"/>
      <c r="H15" s="139" t="inlineStr">
        <is>
          <t>Block 8</t>
        </is>
      </c>
      <c r="I15" s="40" t="n"/>
      <c r="J15" s="139" t="inlineStr">
        <is>
          <t>Block 9</t>
        </is>
      </c>
      <c r="K15" s="40" t="n"/>
    </row>
    <row r="16">
      <c r="B16" s="140" t="inlineStr">
        <is>
          <t>Longit.</t>
        </is>
      </c>
      <c r="C16" s="141" t="inlineStr">
        <is>
          <t>Trans.</t>
        </is>
      </c>
      <c r="D16" s="140" t="inlineStr">
        <is>
          <t>Longit.</t>
        </is>
      </c>
      <c r="E16" s="141" t="inlineStr">
        <is>
          <t>Trans.</t>
        </is>
      </c>
      <c r="F16" s="140" t="inlineStr">
        <is>
          <t>Longit.</t>
        </is>
      </c>
      <c r="G16" s="141" t="inlineStr">
        <is>
          <t>Trans.</t>
        </is>
      </c>
      <c r="H16" s="140" t="inlineStr">
        <is>
          <t>Longit.</t>
        </is>
      </c>
      <c r="I16" s="141" t="inlineStr">
        <is>
          <t>Trans.</t>
        </is>
      </c>
      <c r="J16" s="140" t="inlineStr">
        <is>
          <t>Longit.</t>
        </is>
      </c>
      <c r="K16" s="141" t="inlineStr">
        <is>
          <t>Trans.</t>
        </is>
      </c>
    </row>
    <row r="17">
      <c r="B17" s="142" t="n">
        <v>0.068</v>
      </c>
      <c r="C17" s="143" t="n">
        <v>0.095</v>
      </c>
      <c r="D17" s="142" t="n">
        <v>0.109</v>
      </c>
      <c r="E17" s="143" t="n">
        <v>0.548</v>
      </c>
      <c r="F17" s="142" t="n">
        <v>0.021</v>
      </c>
      <c r="G17" s="143" t="n">
        <v>0.887</v>
      </c>
      <c r="H17" s="142" t="n">
        <v>0.1</v>
      </c>
      <c r="I17" s="143" t="n">
        <v>0.472</v>
      </c>
      <c r="J17" s="142" t="n">
        <v>0.335</v>
      </c>
      <c r="K17" s="143" t="n">
        <v>0.6830000000000001</v>
      </c>
    </row>
    <row r="18">
      <c r="B18" s="142" t="n">
        <v>0.165</v>
      </c>
      <c r="C18" s="143" t="n">
        <v>0.459</v>
      </c>
      <c r="D18" s="142" t="n">
        <v>0.127</v>
      </c>
      <c r="E18" s="143" t="n">
        <v>0.964</v>
      </c>
      <c r="F18" s="142" t="n">
        <v>0.15</v>
      </c>
      <c r="G18" s="143" t="n">
        <v>0.169</v>
      </c>
      <c r="H18" s="142" t="n">
        <v>0.123</v>
      </c>
      <c r="I18" s="143" t="n">
        <v>0.08599999999999999</v>
      </c>
      <c r="J18" s="142" t="n">
        <v>0.348</v>
      </c>
      <c r="K18" s="143" t="n">
        <v>0.996</v>
      </c>
    </row>
    <row r="19">
      <c r="B19" s="142" t="n">
        <v>0.371</v>
      </c>
      <c r="C19" s="143" t="n">
        <v>0.996</v>
      </c>
      <c r="D19" s="142" t="n">
        <v>0.209</v>
      </c>
      <c r="E19" s="143" t="n">
        <v>0.064</v>
      </c>
      <c r="F19" s="142" t="n">
        <v>0.159</v>
      </c>
      <c r="G19" s="143" t="n">
        <v>0.979</v>
      </c>
      <c r="H19" s="142" t="n">
        <v>0.396</v>
      </c>
      <c r="I19" s="143" t="n">
        <v>0.355</v>
      </c>
      <c r="J19" s="142" t="n">
        <v>0.358</v>
      </c>
      <c r="K19" s="143" t="n">
        <v>0.743</v>
      </c>
    </row>
    <row r="20">
      <c r="B20" s="142" t="n">
        <v>0.47</v>
      </c>
      <c r="C20" s="143" t="n">
        <v>0.535</v>
      </c>
      <c r="D20" s="142" t="n">
        <v>0.412</v>
      </c>
      <c r="E20" s="143" t="n">
        <v>0.356</v>
      </c>
      <c r="F20" s="142" t="n">
        <v>0.289</v>
      </c>
      <c r="G20" s="143" t="n">
        <v>0.187</v>
      </c>
      <c r="H20" s="142" t="n">
        <v>0.423</v>
      </c>
      <c r="I20" s="143" t="n">
        <v>0.46</v>
      </c>
      <c r="J20" s="142" t="n">
        <v>0.601</v>
      </c>
      <c r="K20" s="143" t="n">
        <v>0.595</v>
      </c>
    </row>
    <row r="21">
      <c r="B21" s="142" t="n">
        <v>0.477</v>
      </c>
      <c r="C21" s="143" t="n">
        <v>0.101</v>
      </c>
      <c r="D21" s="142" t="n">
        <v>0.587</v>
      </c>
      <c r="E21" s="143" t="n">
        <v>0.284</v>
      </c>
      <c r="F21" s="142" t="n">
        <v>0.448</v>
      </c>
      <c r="G21" s="143" t="n">
        <v>0.894</v>
      </c>
      <c r="H21" s="142" t="n">
        <v>0.673</v>
      </c>
      <c r="I21" s="143" t="n">
        <v>0.652</v>
      </c>
      <c r="J21" s="142" t="n">
        <v>0.698</v>
      </c>
      <c r="K21" s="143" t="n">
        <v>0.539</v>
      </c>
    </row>
    <row r="22">
      <c r="B22" s="142" t="n">
        <v>0.509</v>
      </c>
      <c r="C22" s="143" t="n">
        <v>0.8149999999999999</v>
      </c>
      <c r="D22" s="142" t="n">
        <v>0.622</v>
      </c>
      <c r="E22" s="143" t="n">
        <v>0.862</v>
      </c>
      <c r="F22" s="142" t="n">
        <v>0.654</v>
      </c>
      <c r="G22" s="143" t="n">
        <v>0.169</v>
      </c>
      <c r="H22" s="142" t="n">
        <v>0.8169999999999999</v>
      </c>
      <c r="I22" s="143" t="n">
        <v>0.259</v>
      </c>
      <c r="J22" s="142" t="n">
        <v>0.74</v>
      </c>
      <c r="K22" s="143" t="n">
        <v>0.466</v>
      </c>
    </row>
    <row r="23">
      <c r="B23" s="142" t="n">
        <v>0.5659999999999999</v>
      </c>
      <c r="C23" s="143" t="n">
        <v>0.342</v>
      </c>
      <c r="D23" s="142" t="n">
        <v>0.667</v>
      </c>
      <c r="E23" s="143" t="n">
        <v>0.843</v>
      </c>
      <c r="F23" s="142" t="n">
        <v>0.767</v>
      </c>
      <c r="G23" s="143" t="n">
        <v>0.985</v>
      </c>
      <c r="H23" s="142" t="n">
        <v>0.833</v>
      </c>
      <c r="I23" s="143" t="n">
        <v>0.317</v>
      </c>
      <c r="J23" s="142" t="n">
        <v>0.796</v>
      </c>
      <c r="K23" s="143" t="n">
        <v>0.212</v>
      </c>
    </row>
    <row r="24">
      <c r="B24" s="142" t="n">
        <v>0.788</v>
      </c>
      <c r="C24" s="143" t="n">
        <v>0.6820000000000001</v>
      </c>
      <c r="D24" s="142" t="n">
        <v>0.757</v>
      </c>
      <c r="E24" s="143" t="n">
        <v>0.283</v>
      </c>
      <c r="F24" s="142" t="n">
        <v>0.919</v>
      </c>
      <c r="G24" s="143" t="n">
        <v>0.962</v>
      </c>
      <c r="H24" s="142" t="n">
        <v>0.89</v>
      </c>
      <c r="I24" s="143" t="n">
        <v>0.665</v>
      </c>
      <c r="J24" s="142" t="n">
        <v>0.864</v>
      </c>
      <c r="K24" s="143" t="n">
        <v>0.06900000000000001</v>
      </c>
    </row>
    <row r="25">
      <c r="B25" s="142" t="n">
        <v>0.874</v>
      </c>
      <c r="C25" s="143" t="n">
        <v>0.242</v>
      </c>
      <c r="D25" s="142" t="n">
        <v>0.831</v>
      </c>
      <c r="E25" s="143" t="n">
        <v>0.908</v>
      </c>
      <c r="F25" s="142" t="n">
        <v>0.9419999999999999</v>
      </c>
      <c r="G25" s="143" t="n">
        <v>0.313</v>
      </c>
      <c r="H25" s="142" t="n">
        <v>0.925</v>
      </c>
      <c r="I25" s="143" t="n">
        <v>0.404</v>
      </c>
      <c r="J25" s="142" t="n">
        <v>0.896</v>
      </c>
      <c r="K25" s="143" t="n">
        <v>0.247</v>
      </c>
    </row>
    <row r="26">
      <c r="B26" s="144" t="n">
        <v>0.901</v>
      </c>
      <c r="C26" s="145" t="n">
        <v>0.42</v>
      </c>
      <c r="D26" s="144" t="n">
        <v>0.873</v>
      </c>
      <c r="E26" s="145" t="n">
        <v>0.218</v>
      </c>
      <c r="F26" s="144" t="n">
        <v>0.947</v>
      </c>
      <c r="G26" s="145" t="n">
        <v>0.215</v>
      </c>
      <c r="H26" s="144" t="n">
        <v>0.928</v>
      </c>
      <c r="I26" s="145" t="n">
        <v>0.305</v>
      </c>
      <c r="J26" s="144" t="n">
        <v>0.909</v>
      </c>
      <c r="K26" s="145" t="n">
        <v>0.326</v>
      </c>
    </row>
    <row r="28">
      <c r="B28" s="146" t="inlineStr">
        <is>
          <t>INSTRUCTIONS</t>
        </is>
      </c>
    </row>
    <row r="29" ht="27" customHeight="1">
      <c r="B29" s="138" t="inlineStr">
        <is>
          <t>1. Begin with the numbers at the top of each column; use each successive pair of numbers to determine the longitudinal and transverse distance to each test site.</t>
        </is>
      </c>
      <c r="C29" s="20" t="n"/>
      <c r="D29" s="20" t="n"/>
      <c r="E29" s="20" t="n"/>
      <c r="F29" s="20" t="n"/>
      <c r="G29" s="20" t="n"/>
      <c r="H29" s="20" t="n"/>
      <c r="I29" s="20" t="n"/>
      <c r="J29" s="20" t="n"/>
      <c r="K29" s="21" t="n"/>
    </row>
    <row r="30" ht="27" customHeight="1">
      <c r="B30" s="138" t="inlineStr">
        <is>
          <t>2. Arrange the pairs in sequential order based on the longitudinal location. Record the paired numbers on Lines G and H of Form TL-3112.</t>
        </is>
      </c>
      <c r="C30" s="20" t="n"/>
      <c r="D30" s="20" t="n"/>
      <c r="E30" s="20" t="n"/>
      <c r="F30" s="20" t="n"/>
      <c r="G30" s="20" t="n"/>
      <c r="H30" s="20" t="n"/>
      <c r="I30" s="20" t="n"/>
      <c r="J30" s="20" t="n"/>
      <c r="K30" s="21" t="n"/>
    </row>
    <row r="31" ht="39" customHeight="1">
      <c r="B31" s="138" t="inlineStr">
        <is>
          <t>3. To determine the longitudinal distance from the start station on Line B, multiply the numbers on Line G by the length of the pavement on Line D. Round the product up to the next whole number and record on Line I. To determine the station of a test site, add the distance on Line I to the start station on Line B and record the result on Line J.</t>
        </is>
      </c>
      <c r="C31" s="20" t="n"/>
      <c r="D31" s="20" t="n"/>
      <c r="E31" s="20" t="n"/>
      <c r="F31" s="20" t="n"/>
      <c r="G31" s="20" t="n"/>
      <c r="H31" s="20" t="n"/>
      <c r="I31" s="20" t="n"/>
      <c r="J31" s="20" t="n"/>
      <c r="K31" s="21" t="n"/>
    </row>
    <row r="32" ht="39" customHeight="1">
      <c r="B32" s="138" t="inlineStr">
        <is>
          <t>4. To determine the transverse distance from the edge of pavement, multiply the numbers on Line H by the width of the pavement on Line E. Round the product up to the next whole number and record on Line K. Any test site within 1 ft. of the pavement edge should be relocated to 1 ft. from the edge.</t>
        </is>
      </c>
      <c r="C32" s="20" t="n"/>
      <c r="D32" s="20" t="n"/>
      <c r="E32" s="20" t="n"/>
      <c r="F32" s="20" t="n"/>
      <c r="G32" s="20" t="n"/>
      <c r="H32" s="20" t="n"/>
      <c r="I32" s="20" t="n"/>
      <c r="J32" s="20" t="n"/>
      <c r="K32" s="21" t="n"/>
    </row>
    <row r="33" ht="15" customHeight="1">
      <c r="B33" s="138" t="inlineStr">
        <is>
          <t>5. Reference all test sites to identifiable locations; e.g., edge of pavement, stationing, centerline, etc.</t>
        </is>
      </c>
      <c r="C33" s="20" t="n"/>
      <c r="D33" s="20" t="n"/>
      <c r="E33" s="20" t="n"/>
      <c r="F33" s="20" t="n"/>
      <c r="G33" s="20" t="n"/>
      <c r="H33" s="20" t="n"/>
      <c r="I33" s="20" t="n"/>
      <c r="J33" s="20" t="n"/>
      <c r="K33" s="21" t="n"/>
    </row>
  </sheetData>
  <sheetProtection selectLockedCells="0" selectUnlockedCells="0" sheet="1" objects="1" insertRows="1" insertHyperlinks="1" autoFilter="1" scenarios="1" formatColumns="0" deleteColumns="1" insertColumns="1" pivotTables="1" deleteRows="1" formatCells="1" formatRows="0" sort="1"/>
  <mergeCells count="16">
    <mergeCell ref="F3:G3"/>
    <mergeCell ref="J3:K3"/>
    <mergeCell ref="B31:K31"/>
    <mergeCell ref="B15:C15"/>
    <mergeCell ref="B32:K32"/>
    <mergeCell ref="F15:G15"/>
    <mergeCell ref="D15:E15"/>
    <mergeCell ref="B3:C3"/>
    <mergeCell ref="J15:K15"/>
    <mergeCell ref="H15:I15"/>
    <mergeCell ref="B30:K30"/>
    <mergeCell ref="B33:K33"/>
    <mergeCell ref="B29:K29"/>
    <mergeCell ref="B2:K2"/>
    <mergeCell ref="D3:E3"/>
    <mergeCell ref="H3:I3"/>
  </mergeCells>
  <printOptions horizontalCentered="1"/>
  <pageMargins left="0.75" right="0.75" top="1" bottom="1" header="0.5" footer="0.5"/>
  <pageSetup orientation="portrait" paperSize="1" fitToHeight="1" fitToWidth="1"/>
  <ignoredErrors>
    <ignoredError sqref="A1:L80" unlockedFormula="1" formula="1" formulaRange="1" numberStoredAsText="1" emptyCellReference="1" evalError="1"/>
  </ignoredErrors>
</worksheet>
</file>

<file path=xl/worksheets/sheet4.xml><?xml version="1.0" encoding="utf-8"?>
<worksheet xmlns="http://schemas.openxmlformats.org/spreadsheetml/2006/main">
  <sheetPr>
    <outlinePr summaryBelow="1" summaryRight="1"/>
    <pageSetUpPr fitToPage="1"/>
  </sheetPr>
  <dimension ref="B1:K31"/>
  <sheetViews>
    <sheetView showGridLines="0" workbookViewId="0">
      <selection activeCell="A1" sqref="A1"/>
    </sheetView>
  </sheetViews>
  <sheetFormatPr baseColWidth="8" defaultRowHeight="15"/>
  <cols>
    <col width="3"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s>
  <sheetData>
    <row r="1" ht="22" customHeight="1">
      <c r="B1" s="137" t="inlineStr">
        <is>
          <t>TABLE 2.  Table of Random Numbers</t>
        </is>
      </c>
    </row>
    <row r="2" ht="25" customHeight="1">
      <c r="B2" s="138" t="inlineStr">
        <is>
          <t>California Test 375 (Feb 2012). Used when fewer than ten test sites are required; each block gives up to nine pairs. The block in use shows on each form as Table # and Block #.</t>
        </is>
      </c>
      <c r="C2" s="20" t="n"/>
      <c r="D2" s="20" t="n"/>
      <c r="E2" s="20" t="n"/>
      <c r="F2" s="20" t="n"/>
      <c r="G2" s="20" t="n"/>
      <c r="H2" s="20" t="n"/>
      <c r="I2" s="20" t="n"/>
      <c r="J2" s="20" t="n"/>
      <c r="K2" s="21" t="n"/>
    </row>
    <row r="3">
      <c r="B3" s="139" t="inlineStr">
        <is>
          <t>Block 0</t>
        </is>
      </c>
      <c r="C3" s="40" t="n"/>
      <c r="D3" s="139" t="inlineStr">
        <is>
          <t>Block 1</t>
        </is>
      </c>
      <c r="E3" s="40" t="n"/>
      <c r="F3" s="139" t="inlineStr">
        <is>
          <t>Block 2</t>
        </is>
      </c>
      <c r="G3" s="40" t="n"/>
      <c r="H3" s="139" t="inlineStr">
        <is>
          <t>Block 3</t>
        </is>
      </c>
      <c r="I3" s="40" t="n"/>
      <c r="J3" s="139" t="inlineStr">
        <is>
          <t>Block 4</t>
        </is>
      </c>
      <c r="K3" s="40" t="n"/>
    </row>
    <row r="4">
      <c r="B4" s="140" t="inlineStr">
        <is>
          <t>Longit.</t>
        </is>
      </c>
      <c r="C4" s="141" t="inlineStr">
        <is>
          <t>Trans.</t>
        </is>
      </c>
      <c r="D4" s="140" t="inlineStr">
        <is>
          <t>Longit.</t>
        </is>
      </c>
      <c r="E4" s="141" t="inlineStr">
        <is>
          <t>Trans.</t>
        </is>
      </c>
      <c r="F4" s="140" t="inlineStr">
        <is>
          <t>Longit.</t>
        </is>
      </c>
      <c r="G4" s="141" t="inlineStr">
        <is>
          <t>Trans.</t>
        </is>
      </c>
      <c r="H4" s="140" t="inlineStr">
        <is>
          <t>Longit.</t>
        </is>
      </c>
      <c r="I4" s="141" t="inlineStr">
        <is>
          <t>Trans.</t>
        </is>
      </c>
      <c r="J4" s="140" t="inlineStr">
        <is>
          <t>Longit.</t>
        </is>
      </c>
      <c r="K4" s="141" t="inlineStr">
        <is>
          <t>Trans.</t>
        </is>
      </c>
    </row>
    <row r="5">
      <c r="B5" s="142" t="n">
        <v>0.576</v>
      </c>
      <c r="C5" s="143" t="n">
        <v>0.73</v>
      </c>
      <c r="D5" s="142" t="n">
        <v>0.43</v>
      </c>
      <c r="E5" s="143" t="n">
        <v>0.754</v>
      </c>
      <c r="F5" s="142" t="n">
        <v>0.271</v>
      </c>
      <c r="G5" s="143" t="n">
        <v>0.87</v>
      </c>
      <c r="H5" s="142" t="n">
        <v>0.732</v>
      </c>
      <c r="I5" s="143" t="n">
        <v>0.721</v>
      </c>
      <c r="J5" s="142" t="n">
        <v>0.998</v>
      </c>
      <c r="K5" s="143" t="n">
        <v>0.239</v>
      </c>
    </row>
    <row r="6">
      <c r="B6" s="142" t="n">
        <v>0.971</v>
      </c>
      <c r="C6" s="143" t="n">
        <v>0.824</v>
      </c>
      <c r="D6" s="142" t="n">
        <v>0.858</v>
      </c>
      <c r="E6" s="143" t="n">
        <v>0.125</v>
      </c>
      <c r="F6" s="142" t="n">
        <v>0.396</v>
      </c>
      <c r="G6" s="143" t="n">
        <v>0.095</v>
      </c>
      <c r="H6" s="142" t="n">
        <v>0.153</v>
      </c>
      <c r="I6" s="143" t="n">
        <v>0.508</v>
      </c>
      <c r="J6" s="142" t="n">
        <v>0.749</v>
      </c>
      <c r="K6" s="143" t="n">
        <v>0.291</v>
      </c>
    </row>
    <row r="7">
      <c r="B7" s="142" t="n">
        <v>0.8100000000000001</v>
      </c>
      <c r="C7" s="143" t="n">
        <v>0.159</v>
      </c>
      <c r="D7" s="142" t="n">
        <v>0.902</v>
      </c>
      <c r="E7" s="143" t="n">
        <v>0.47</v>
      </c>
      <c r="F7" s="142" t="n">
        <v>0.997</v>
      </c>
      <c r="G7" s="143" t="n">
        <v>0.392</v>
      </c>
      <c r="H7" s="142" t="n">
        <v>0.008999999999999999</v>
      </c>
      <c r="I7" s="143" t="n">
        <v>0.42</v>
      </c>
      <c r="J7" s="142" t="n">
        <v>0.517</v>
      </c>
      <c r="K7" s="143" t="n">
        <v>0.858</v>
      </c>
    </row>
    <row r="8">
      <c r="B8" s="142" t="n">
        <v>0.081</v>
      </c>
      <c r="C8" s="143" t="n">
        <v>0.277</v>
      </c>
      <c r="D8" s="142" t="n">
        <v>0.554</v>
      </c>
      <c r="E8" s="143" t="n">
        <v>0.627</v>
      </c>
      <c r="F8" s="142" t="n">
        <v>0.427</v>
      </c>
      <c r="G8" s="143" t="n">
        <v>0.76</v>
      </c>
      <c r="H8" s="142" t="n">
        <v>0.9370000000000001</v>
      </c>
      <c r="I8" s="143" t="n">
        <v>0.31</v>
      </c>
      <c r="J8" s="142" t="n">
        <v>0.253</v>
      </c>
      <c r="K8" s="143" t="n">
        <v>0.761</v>
      </c>
    </row>
    <row r="9">
      <c r="B9" s="142" t="n">
        <v>0.982</v>
      </c>
      <c r="C9" s="143" t="n">
        <v>0.468</v>
      </c>
      <c r="D9" s="142" t="n">
        <v>0.225</v>
      </c>
      <c r="E9" s="143" t="n">
        <v>0.163</v>
      </c>
      <c r="F9" s="142" t="n">
        <v>0.549</v>
      </c>
      <c r="G9" s="143" t="n">
        <v>0.405</v>
      </c>
      <c r="H9" s="142" t="n">
        <v>0.892</v>
      </c>
      <c r="I9" s="143" t="n">
        <v>0.957</v>
      </c>
      <c r="J9" s="142" t="n">
        <v>0.64</v>
      </c>
      <c r="K9" s="143" t="n">
        <v>0.463</v>
      </c>
    </row>
    <row r="10">
      <c r="B10" s="142" t="n">
        <v>0.371</v>
      </c>
      <c r="C10" s="143" t="n">
        <v>0.359</v>
      </c>
      <c r="D10" s="142" t="n">
        <v>0.035</v>
      </c>
      <c r="E10" s="143" t="n">
        <v>0.339</v>
      </c>
      <c r="F10" s="142" t="n">
        <v>0.86</v>
      </c>
      <c r="G10" s="143" t="n">
        <v>0.507</v>
      </c>
      <c r="H10" s="142" t="n">
        <v>0.47</v>
      </c>
      <c r="I10" s="143" t="n">
        <v>0.08</v>
      </c>
      <c r="J10" s="142" t="n">
        <v>0.106</v>
      </c>
      <c r="K10" s="143" t="n">
        <v>0.131</v>
      </c>
    </row>
    <row r="11">
      <c r="B11" s="142" t="n">
        <v>0.165</v>
      </c>
      <c r="C11" s="143" t="n">
        <v>0.996</v>
      </c>
      <c r="D11" s="142" t="n">
        <v>0.334</v>
      </c>
      <c r="E11" s="143" t="n">
        <v>0.921</v>
      </c>
      <c r="F11" s="142" t="n">
        <v>0.654</v>
      </c>
      <c r="G11" s="143" t="n">
        <v>0.979</v>
      </c>
      <c r="H11" s="142" t="n">
        <v>0.285</v>
      </c>
      <c r="I11" s="143" t="n">
        <v>0.542</v>
      </c>
      <c r="J11" s="142" t="n">
        <v>0.796</v>
      </c>
      <c r="K11" s="143" t="n">
        <v>0.996</v>
      </c>
    </row>
    <row r="12">
      <c r="B12" s="142" t="n">
        <v>0.477</v>
      </c>
      <c r="C12" s="143" t="n">
        <v>0.535</v>
      </c>
      <c r="D12" s="142" t="n">
        <v>0.794</v>
      </c>
      <c r="E12" s="143" t="n">
        <v>0.85</v>
      </c>
      <c r="F12" s="142" t="n">
        <v>0.767</v>
      </c>
      <c r="G12" s="143" t="n">
        <v>0.187</v>
      </c>
      <c r="H12" s="142" t="n">
        <v>0.081</v>
      </c>
      <c r="I12" s="143" t="n">
        <v>0.538</v>
      </c>
      <c r="J12" s="142" t="n">
        <v>0.358</v>
      </c>
      <c r="K12" s="143" t="n">
        <v>0.595</v>
      </c>
    </row>
    <row r="13">
      <c r="B13" s="144" t="n">
        <v>0.788</v>
      </c>
      <c r="C13" s="145" t="n">
        <v>0.101</v>
      </c>
      <c r="D13" s="144" t="n">
        <v>0.164</v>
      </c>
      <c r="E13" s="145" t="n">
        <v>0.838</v>
      </c>
      <c r="F13" s="144" t="n">
        <v>0.021</v>
      </c>
      <c r="G13" s="145" t="n">
        <v>0.894</v>
      </c>
      <c r="H13" s="144" t="n">
        <v>0.324</v>
      </c>
      <c r="I13" s="145" t="n">
        <v>0.871</v>
      </c>
      <c r="J13" s="144" t="n">
        <v>0.698</v>
      </c>
      <c r="K13" s="145" t="n">
        <v>0.539</v>
      </c>
    </row>
    <row r="14">
      <c r="B14" s="139" t="inlineStr">
        <is>
          <t>Block 5</t>
        </is>
      </c>
      <c r="C14" s="40" t="n"/>
      <c r="D14" s="139" t="inlineStr">
        <is>
          <t>Block 6</t>
        </is>
      </c>
      <c r="E14" s="40" t="n"/>
      <c r="F14" s="139" t="inlineStr">
        <is>
          <t>Block 7</t>
        </is>
      </c>
      <c r="G14" s="40" t="n"/>
      <c r="H14" s="139" t="inlineStr">
        <is>
          <t>Block 8</t>
        </is>
      </c>
      <c r="I14" s="40" t="n"/>
      <c r="J14" s="139" t="inlineStr">
        <is>
          <t>Block 9</t>
        </is>
      </c>
      <c r="K14" s="40" t="n"/>
    </row>
    <row r="15">
      <c r="B15" s="140" t="inlineStr">
        <is>
          <t>Longit.</t>
        </is>
      </c>
      <c r="C15" s="141" t="inlineStr">
        <is>
          <t>Trans.</t>
        </is>
      </c>
      <c r="D15" s="140" t="inlineStr">
        <is>
          <t>Longit.</t>
        </is>
      </c>
      <c r="E15" s="141" t="inlineStr">
        <is>
          <t>Trans.</t>
        </is>
      </c>
      <c r="F15" s="140" t="inlineStr">
        <is>
          <t>Longit.</t>
        </is>
      </c>
      <c r="G15" s="141" t="inlineStr">
        <is>
          <t>Trans.</t>
        </is>
      </c>
      <c r="H15" s="140" t="inlineStr">
        <is>
          <t>Longit.</t>
        </is>
      </c>
      <c r="I15" s="141" t="inlineStr">
        <is>
          <t>Trans.</t>
        </is>
      </c>
      <c r="J15" s="140" t="inlineStr">
        <is>
          <t>Longit.</t>
        </is>
      </c>
      <c r="K15" s="141" t="inlineStr">
        <is>
          <t>Trans.</t>
        </is>
      </c>
    </row>
    <row r="16">
      <c r="B16" s="142" t="n">
        <v>0.5659999999999999</v>
      </c>
      <c r="C16" s="143" t="n">
        <v>0.8149999999999999</v>
      </c>
      <c r="D16" s="142" t="n">
        <v>0.873</v>
      </c>
      <c r="E16" s="143" t="n">
        <v>0.964</v>
      </c>
      <c r="F16" s="142" t="n">
        <v>0.9419999999999999</v>
      </c>
      <c r="G16" s="143" t="n">
        <v>0.985</v>
      </c>
      <c r="H16" s="142" t="n">
        <v>0.123</v>
      </c>
      <c r="I16" s="143" t="n">
        <v>0.08599999999999999</v>
      </c>
      <c r="J16" s="142" t="n">
        <v>0.864</v>
      </c>
      <c r="K16" s="143" t="n">
        <v>0.466</v>
      </c>
    </row>
    <row r="17">
      <c r="B17" s="142" t="n">
        <v>0.901</v>
      </c>
      <c r="C17" s="143" t="n">
        <v>0.342</v>
      </c>
      <c r="D17" s="142" t="n">
        <v>0.412</v>
      </c>
      <c r="E17" s="143" t="n">
        <v>0.641</v>
      </c>
      <c r="F17" s="142" t="n">
        <v>0.195</v>
      </c>
      <c r="G17" s="143" t="n">
        <v>0.313</v>
      </c>
      <c r="H17" s="142" t="n">
        <v>0.396</v>
      </c>
      <c r="I17" s="143" t="n">
        <v>0.46</v>
      </c>
      <c r="J17" s="142" t="n">
        <v>0.335</v>
      </c>
      <c r="K17" s="143" t="n">
        <v>0.212</v>
      </c>
    </row>
    <row r="18">
      <c r="B18" s="142" t="n">
        <v>0.47</v>
      </c>
      <c r="C18" s="143" t="n">
        <v>0.6820000000000001</v>
      </c>
      <c r="D18" s="142" t="n">
        <v>0.667</v>
      </c>
      <c r="E18" s="143" t="n">
        <v>0.356</v>
      </c>
      <c r="F18" s="142" t="n">
        <v>0.428</v>
      </c>
      <c r="G18" s="143" t="n">
        <v>0.117</v>
      </c>
      <c r="H18" s="142" t="n">
        <v>0.833</v>
      </c>
      <c r="I18" s="143" t="n">
        <v>0.652</v>
      </c>
      <c r="J18" s="142" t="n">
        <v>0.909</v>
      </c>
      <c r="K18" s="143" t="n">
        <v>0.819</v>
      </c>
    </row>
    <row r="19">
      <c r="B19" s="142" t="n">
        <v>0.068</v>
      </c>
      <c r="C19" s="143" t="n">
        <v>0.242</v>
      </c>
      <c r="D19" s="142" t="n">
        <v>0.127</v>
      </c>
      <c r="E19" s="143" t="n">
        <v>0.284</v>
      </c>
      <c r="F19" s="142" t="n">
        <v>0.759</v>
      </c>
      <c r="G19" s="143" t="n">
        <v>0.239</v>
      </c>
      <c r="H19" s="142" t="n">
        <v>0.1</v>
      </c>
      <c r="I19" s="143" t="n">
        <v>0.259</v>
      </c>
      <c r="J19" s="142" t="n">
        <v>0.601</v>
      </c>
      <c r="K19" s="143" t="n">
        <v>0.326</v>
      </c>
    </row>
    <row r="20">
      <c r="B20" s="142" t="n">
        <v>0.874</v>
      </c>
      <c r="C20" s="143" t="n">
        <v>0.42</v>
      </c>
      <c r="D20" s="142" t="n">
        <v>0.209</v>
      </c>
      <c r="E20" s="143" t="n">
        <v>0.862</v>
      </c>
      <c r="F20" s="142" t="n">
        <v>0.666</v>
      </c>
      <c r="G20" s="143" t="n">
        <v>0.491</v>
      </c>
      <c r="H20" s="142" t="n">
        <v>0.523</v>
      </c>
      <c r="I20" s="143" t="n">
        <v>0.665</v>
      </c>
      <c r="J20" s="142" t="n">
        <v>0.195</v>
      </c>
      <c r="K20" s="143" t="n">
        <v>0.887</v>
      </c>
    </row>
    <row r="21">
      <c r="B21" s="142" t="n">
        <v>0.875</v>
      </c>
      <c r="C21" s="143" t="n">
        <v>0.969</v>
      </c>
      <c r="D21" s="142" t="n">
        <v>0.552</v>
      </c>
      <c r="E21" s="143" t="n">
        <v>0.077</v>
      </c>
      <c r="F21" s="142" t="n">
        <v>0.865</v>
      </c>
      <c r="G21" s="143" t="n">
        <v>0.333</v>
      </c>
      <c r="H21" s="142" t="n">
        <v>0.673</v>
      </c>
      <c r="I21" s="143" t="n">
        <v>0.305</v>
      </c>
      <c r="J21" s="142" t="n">
        <v>0.058</v>
      </c>
      <c r="K21" s="143" t="n">
        <v>0.075</v>
      </c>
    </row>
    <row r="22">
      <c r="B22" s="142" t="n">
        <v>0.341</v>
      </c>
      <c r="C22" s="143" t="n">
        <v>0.6879999999999999</v>
      </c>
      <c r="D22" s="142" t="n">
        <v>0.503</v>
      </c>
      <c r="E22" s="143" t="n">
        <v>0.447</v>
      </c>
      <c r="F22" s="142" t="n">
        <v>0.545</v>
      </c>
      <c r="G22" s="143" t="n">
        <v>0.731</v>
      </c>
      <c r="H22" s="142" t="n">
        <v>0.994</v>
      </c>
      <c r="I22" s="143" t="n">
        <v>0.307</v>
      </c>
      <c r="J22" s="142" t="n">
        <v>0.22</v>
      </c>
      <c r="K22" s="143" t="n">
        <v>0.659</v>
      </c>
    </row>
    <row r="23">
      <c r="B23" s="142" t="n">
        <v>0.123</v>
      </c>
      <c r="C23" s="143" t="n">
        <v>0.791</v>
      </c>
      <c r="D23" s="142" t="n">
        <v>0.721</v>
      </c>
      <c r="E23" s="143" t="n">
        <v>0.137</v>
      </c>
      <c r="F23" s="142" t="n">
        <v>0.06900000000000001</v>
      </c>
      <c r="G23" s="143" t="n">
        <v>0.998</v>
      </c>
      <c r="H23" s="142" t="n">
        <v>0.798</v>
      </c>
      <c r="I23" s="143" t="n">
        <v>0.879</v>
      </c>
      <c r="J23" s="142" t="n">
        <v>0.631</v>
      </c>
      <c r="K23" s="143" t="n">
        <v>0.422</v>
      </c>
    </row>
    <row r="24">
      <c r="B24" s="144" t="n">
        <v>0.006</v>
      </c>
      <c r="C24" s="145" t="n">
        <v>0.12</v>
      </c>
      <c r="D24" s="144" t="n">
        <v>0.914</v>
      </c>
      <c r="E24" s="145" t="n">
        <v>0.574</v>
      </c>
      <c r="F24" s="144" t="n">
        <v>0.263</v>
      </c>
      <c r="G24" s="145" t="n">
        <v>0.176</v>
      </c>
      <c r="H24" s="144" t="n">
        <v>0.104</v>
      </c>
      <c r="I24" s="145" t="n">
        <v>0.755</v>
      </c>
      <c r="J24" s="144" t="n">
        <v>0.432</v>
      </c>
      <c r="K24" s="145" t="n">
        <v>0.391</v>
      </c>
    </row>
    <row r="26">
      <c r="B26" s="146" t="inlineStr">
        <is>
          <t>INSTRUCTIONS</t>
        </is>
      </c>
    </row>
    <row r="27" ht="27" customHeight="1">
      <c r="B27" s="138" t="inlineStr">
        <is>
          <t>1. Begin with the numbers at the top of each column; use each successive pair of numbers to determine the longitudinal and transverse distance to each test site.</t>
        </is>
      </c>
      <c r="C27" s="20" t="n"/>
      <c r="D27" s="20" t="n"/>
      <c r="E27" s="20" t="n"/>
      <c r="F27" s="20" t="n"/>
      <c r="G27" s="20" t="n"/>
      <c r="H27" s="20" t="n"/>
      <c r="I27" s="20" t="n"/>
      <c r="J27" s="20" t="n"/>
      <c r="K27" s="21" t="n"/>
    </row>
    <row r="28" ht="27" customHeight="1">
      <c r="B28" s="138" t="inlineStr">
        <is>
          <t>2. Arrange the pairs in sequential order based on the longitudinal location. Record the paired numbers on Lines G and H of Form TL-3112.</t>
        </is>
      </c>
      <c r="C28" s="20" t="n"/>
      <c r="D28" s="20" t="n"/>
      <c r="E28" s="20" t="n"/>
      <c r="F28" s="20" t="n"/>
      <c r="G28" s="20" t="n"/>
      <c r="H28" s="20" t="n"/>
      <c r="I28" s="20" t="n"/>
      <c r="J28" s="20" t="n"/>
      <c r="K28" s="21" t="n"/>
    </row>
    <row r="29" ht="39" customHeight="1">
      <c r="B29" s="138" t="inlineStr">
        <is>
          <t>3. To determine the longitudinal distance from the start station on Line B, multiply the numbers on Line G by the length of the pavement on Line D. Round the product up to the next whole number and record on Line I. To determine the station of a test site, add the distance on Line I to the start station on Line B and record the result on Line J.</t>
        </is>
      </c>
      <c r="C29" s="20" t="n"/>
      <c r="D29" s="20" t="n"/>
      <c r="E29" s="20" t="n"/>
      <c r="F29" s="20" t="n"/>
      <c r="G29" s="20" t="n"/>
      <c r="H29" s="20" t="n"/>
      <c r="I29" s="20" t="n"/>
      <c r="J29" s="20" t="n"/>
      <c r="K29" s="21" t="n"/>
    </row>
    <row r="30" ht="39" customHeight="1">
      <c r="B30" s="138" t="inlineStr">
        <is>
          <t>4. To determine the transverse distance from the edge of pavement, multiply the numbers on Line H by the width of the pavement on Line E. Round the product up to the next whole number and record on Line K. Any test site within 1 ft. of the pavement edge should be relocated to 1 ft. from the edge.</t>
        </is>
      </c>
      <c r="C30" s="20" t="n"/>
      <c r="D30" s="20" t="n"/>
      <c r="E30" s="20" t="n"/>
      <c r="F30" s="20" t="n"/>
      <c r="G30" s="20" t="n"/>
      <c r="H30" s="20" t="n"/>
      <c r="I30" s="20" t="n"/>
      <c r="J30" s="20" t="n"/>
      <c r="K30" s="21" t="n"/>
    </row>
    <row r="31" ht="15" customHeight="1">
      <c r="B31" s="138" t="inlineStr">
        <is>
          <t>5. Reference all test sites to identifiable locations; e.g., edge of pavement, stationing, centerline, etc.</t>
        </is>
      </c>
      <c r="C31" s="20" t="n"/>
      <c r="D31" s="20" t="n"/>
      <c r="E31" s="20" t="n"/>
      <c r="F31" s="20" t="n"/>
      <c r="G31" s="20" t="n"/>
      <c r="H31" s="20" t="n"/>
      <c r="I31" s="20" t="n"/>
      <c r="J31" s="20" t="n"/>
      <c r="K31" s="21" t="n"/>
    </row>
  </sheetData>
  <sheetProtection selectLockedCells="0" selectUnlockedCells="0" sheet="1" objects="1" insertRows="1" insertHyperlinks="1" autoFilter="1" scenarios="1" formatColumns="0" deleteColumns="1" insertColumns="1" pivotTables="1" deleteRows="1" formatCells="1" formatRows="0" sort="1"/>
  <mergeCells count="16">
    <mergeCell ref="F3:G3"/>
    <mergeCell ref="J3:K3"/>
    <mergeCell ref="B31:K31"/>
    <mergeCell ref="B28:K28"/>
    <mergeCell ref="B3:C3"/>
    <mergeCell ref="B27:K27"/>
    <mergeCell ref="J14:K14"/>
    <mergeCell ref="B30:K30"/>
    <mergeCell ref="D14:E14"/>
    <mergeCell ref="B14:C14"/>
    <mergeCell ref="B29:K29"/>
    <mergeCell ref="F14:G14"/>
    <mergeCell ref="B2:K2"/>
    <mergeCell ref="D3:E3"/>
    <mergeCell ref="H14:I14"/>
    <mergeCell ref="H3:I3"/>
  </mergeCells>
  <printOptions horizontalCentered="1"/>
  <pageMargins left="0.75" right="0.75" top="1" bottom="1" header="0.5" footer="0.5"/>
  <pageSetup orientation="portrait" paperSize="1" fitToHeight="1" fitToWidth="1"/>
  <ignoredErrors>
    <ignoredError sqref="A1:L80" unlockedFormula="1" formula="1" formulaRange="1" numberStoredAsText="1" emptyCellReference="1" evalError="1"/>
  </ignoredError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Bunker Inspections</dc:creator>
  <dc:title xmlns:dc="http://purl.org/dc/elements/1.1/">TL-3112 Workbook (Rev. 02/04)</dc:title>
  <dc:description xmlns:dc="http://purl.org/dc/elements/1.1/">bunkerinspections.com · version 1.3. Provided as is, without warranty of any kind. Check every result against CT 375, the current form and your contract before relying on it; you are responsible for its use. Bunker Inspections is not liable for any loss arising from it and is not affiliated with Caltrans. Terms of use: bunkerinspections.com/#terms</dc:description>
  <dc:subject xmlns:dc="http://purl.org/dc/elements/1.1/">Density and Relative Compaction (California Test 375)</dc:subject>
  <dcterms:created xmlns:dcterms="http://purl.org/dc/terms/" xmlns:xsi="http://www.w3.org/2001/XMLSchema-instance" xsi:type="dcterms:W3CDTF">2026-10-20T12:00:00Z</dcterms:created>
  <dcterms:modified xmlns:dcterms="http://purl.org/dc/terms/" xmlns:xsi="http://www.w3.org/2001/XMLSchema-instance" xsi:type="dcterms:W3CDTF">2026-10-20T01:56:00Z</dcterms:modified>
  <cp:lastModifiedBy>Bunker Inspections</cp:lastModifiedBy>
  <cp:keywords>CT 375, TL-3112, relative density, relative compaction, density gauge, Caltrans</cp:keywords>
</cp:coreProperties>
</file>