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L-3112" sheetId="2" state="visible" r:id="rId2"/>
    <sheet xmlns:r="http://schemas.openxmlformats.org/officeDocument/2006/relationships" name="Table 1" sheetId="3" state="visible" r:id="rId3"/>
    <sheet xmlns:r="http://schemas.openxmlformats.org/officeDocument/2006/relationships" name="Table 2" sheetId="4" state="visible" r:id="rId4"/>
  </sheets>
  <definedNames>
    <definedName name="_xlnm.Print_Area" localSheetId="0">'How to Use'!$A$1:$L$46</definedName>
    <definedName name="_xlnm.Print_Area" localSheetId="1">'TL-3112'!$A$1:$L$46</definedName>
    <definedName name="_xlnm.Print_Area" localSheetId="2">'Table 1'!$A$1:$K$33</definedName>
    <definedName name="_xlnm.Print_Area" localSheetId="3">'Table 2'!$A$1:$K$31</definedName>
  </definedNames>
  <calcPr calcId="124519" fullCalcOnLoad="1"/>
</workbook>
</file>

<file path=xl/styles.xml><?xml version="1.0" encoding="utf-8"?>
<styleSheet xmlns="http://schemas.openxmlformats.org/spreadsheetml/2006/main">
  <numFmts count="11">
    <numFmt numFmtId="164" formatCode="mm/dd/yyyy"/>
    <numFmt numFmtId="165" formatCode="0;-0;0;[Red]@"/>
    <numFmt numFmtId="166" formatCode="0&quot;+&quot;00"/>
    <numFmt numFmtId="167" formatCode="0.000"/>
    <numFmt numFmtId="168" formatCode="0.00#"/>
    <numFmt numFmtId="169" formatCode="0.00#;-0.00#;0.00"/>
    <numFmt numFmtId="170" formatCode="#,##0.##"/>
    <numFmt numFmtId="171" formatCode="0.0"/>
    <numFmt numFmtId="172" formatCode="&quot;to &quot;0.0"/>
    <numFmt numFmtId="173" formatCode="0.00;-0.00;0.00;@"/>
    <numFmt numFmtId="174" formatCode="0.000;-0.000;0.000"/>
  </numFmts>
  <fonts count="23">
    <font>
      <name val="Calibri"/>
      <family val="2"/>
      <color theme="1"/>
      <sz val="11"/>
      <scheme val="minor"/>
    </font>
    <font>
      <name val="Arial"/>
      <color rgb="001A1A1A"/>
      <sz val="8.5"/>
    </font>
    <font>
      <name val="Arial"/>
      <b val="1"/>
      <color rgb="001A1A1A"/>
      <sz val="13.5"/>
    </font>
    <font>
      <name val="Arial"/>
      <b val="1"/>
      <color rgb="001A1A1A"/>
      <sz val="9.5"/>
    </font>
    <font>
      <name val="Arial"/>
      <color rgb="004A4F55"/>
      <sz val="8"/>
    </font>
    <font>
      <name val="Arial"/>
      <color rgb="001A1A1A"/>
      <sz val="10"/>
    </font>
    <font>
      <name val="Arial"/>
      <color rgb="001A1A1A"/>
      <sz val="9"/>
    </font>
    <font>
      <name val="Arial"/>
      <b val="1"/>
      <color rgb="001A1A1A"/>
      <sz val="8"/>
    </font>
    <font>
      <name val="Arial"/>
      <b val="1"/>
      <color rgb="001A1A1A"/>
      <sz val="9"/>
    </font>
    <font>
      <name val="Arial"/>
      <b val="1"/>
      <color rgb="001A1A1A"/>
      <sz val="10"/>
    </font>
    <font>
      <name val="Arial"/>
      <color rgb="001A1A1A"/>
      <sz val="9.5"/>
    </font>
    <font>
      <name val="Arial"/>
      <b val="1"/>
      <color rgb="001A1A1A"/>
      <sz val="8.5"/>
    </font>
    <font>
      <name val="Arial"/>
      <color rgb="008A8F98"/>
      <sz val="8"/>
    </font>
    <font>
      <name val="Arial"/>
      <b val="1"/>
      <color rgb="001A1A1A"/>
      <sz val="11"/>
    </font>
    <font>
      <name val="Arial"/>
      <color rgb="004A4F55"/>
      <sz val="6.5"/>
    </font>
    <font>
      <name val="Arial"/>
      <b val="1"/>
      <color rgb="00FFFFFF"/>
      <sz val="20"/>
    </font>
    <font>
      <name val="Arial"/>
      <color rgb="00F2B705"/>
      <sz val="10.5"/>
    </font>
    <font>
      <name val="Arial"/>
      <color rgb="004A4F55"/>
      <sz val="9.5"/>
    </font>
    <font>
      <name val="Arial"/>
      <color rgb="004A4F55"/>
      <sz val="9"/>
    </font>
    <font>
      <name val="Arial"/>
      <b val="1"/>
      <color rgb="00B42318"/>
      <sz val="10"/>
    </font>
    <font>
      <name val="Arial"/>
      <color rgb="004A4F55"/>
      <sz val="8.5"/>
    </font>
    <font>
      <name val="Arial"/>
      <b val="1"/>
      <color rgb="00FFFFFF"/>
      <sz val="10"/>
    </font>
    <font>
      <name val="Arial"/>
      <color rgb="00B8BCC3"/>
      <sz val="8"/>
    </font>
  </fonts>
  <fills count="7">
    <fill>
      <patternFill/>
    </fill>
    <fill>
      <patternFill patternType="gray125"/>
    </fill>
    <fill>
      <patternFill patternType="solid">
        <fgColor rgb="00EDEDED"/>
      </patternFill>
    </fill>
    <fill>
      <patternFill patternType="solid">
        <fgColor rgb="00FFF6D9"/>
      </patternFill>
    </fill>
    <fill>
      <patternFill patternType="solid">
        <fgColor rgb="000B0C0E"/>
      </patternFill>
    </fill>
    <fill>
      <patternFill patternType="solid">
        <fgColor rgb="00F2B705"/>
      </patternFill>
    </fill>
    <fill>
      <patternFill patternType="solid">
        <fgColor rgb="00FDE2E1"/>
      </patternFill>
    </fill>
  </fills>
  <borders count="100">
    <border>
      <left/>
      <right/>
      <top/>
      <bottom/>
      <diagonal/>
    </border>
    <border>
      <bottom style="double">
        <color rgb="001A1A1A"/>
      </bottom>
    </border>
    <border>
      <left style="thin">
        <color rgb="009AA0A6"/>
      </left>
      <right style="thin">
        <color rgb="009AA0A6"/>
      </right>
      <top style="thin">
        <color rgb="009AA0A6"/>
      </top>
      <bottom style="thin">
        <color rgb="009AA0A6"/>
      </bottom>
    </border>
    <border>
      <left style="medium">
        <color rgb="001A1A1A"/>
      </left>
      <right style="thin">
        <color rgb="009AA0A6"/>
      </right>
      <top style="medium">
        <color rgb="001A1A1A"/>
      </top>
      <bottom style="thin">
        <color rgb="009AA0A6"/>
      </bottom>
    </border>
    <border>
      <left style="thin">
        <color rgb="009AA0A6"/>
      </left>
      <right style="thin">
        <color rgb="009AA0A6"/>
      </right>
      <top style="medium">
        <color rgb="001A1A1A"/>
      </top>
      <bottom style="thin">
        <color rgb="009AA0A6"/>
      </bottom>
    </border>
    <border>
      <left style="thin">
        <color rgb="009AA0A6"/>
      </left>
      <right style="medium">
        <color rgb="001A1A1A"/>
      </right>
      <top style="medium">
        <color rgb="001A1A1A"/>
      </top>
      <bottom style="thin">
        <color rgb="009AA0A6"/>
      </bottom>
    </border>
    <border>
      <left style="medium">
        <color rgb="001A1A1A"/>
      </left>
      <right style="thin">
        <color rgb="009AA0A6"/>
      </right>
      <top style="thin">
        <color rgb="009AA0A6"/>
      </top>
      <bottom style="thin">
        <color rgb="009AA0A6"/>
      </bottom>
    </border>
    <border>
      <left style="thin">
        <color rgb="009AA0A6"/>
      </left>
      <right style="medium">
        <color rgb="001A1A1A"/>
      </right>
      <top style="thin">
        <color rgb="009AA0A6"/>
      </top>
      <bottom style="thin">
        <color rgb="009AA0A6"/>
      </bottom>
    </border>
    <border>
      <left style="medium">
        <color rgb="001A1A1A"/>
      </left>
      <right style="thin">
        <color rgb="009AA0A6"/>
      </right>
      <top style="thin">
        <color rgb="009AA0A6"/>
      </top>
      <bottom style="medium">
        <color rgb="001A1A1A"/>
      </bottom>
    </border>
    <border>
      <left style="thin">
        <color rgb="009AA0A6"/>
      </left>
      <right style="thin">
        <color rgb="009AA0A6"/>
      </right>
      <top style="thin">
        <color rgb="009AA0A6"/>
      </top>
      <bottom style="medium">
        <color rgb="001A1A1A"/>
      </bottom>
    </border>
    <border>
      <left style="thin">
        <color rgb="009AA0A6"/>
      </left>
      <right style="medium">
        <color rgb="001A1A1A"/>
      </right>
      <top style="thin">
        <color rgb="009AA0A6"/>
      </top>
      <bottom style="medium">
        <color rgb="001A1A1A"/>
      </bottom>
    </border>
    <border>
      <left style="medium">
        <color rgb="001A1A1A"/>
      </left>
      <right style="thin">
        <color rgb="009AA0A6"/>
      </right>
      <top style="thin">
        <color rgb="009AA0A6"/>
      </top>
    </border>
    <border>
      <left style="thin">
        <color rgb="009AA0A6"/>
      </left>
      <right style="thin">
        <color rgb="009AA0A6"/>
      </right>
      <top style="thin">
        <color rgb="009AA0A6"/>
      </top>
    </border>
    <border>
      <left style="thin">
        <color rgb="009AA0A6"/>
      </left>
      <right style="medium">
        <color rgb="001A1A1A"/>
      </right>
      <top style="thin">
        <color rgb="009AA0A6"/>
      </top>
    </border>
    <border>
      <left style="medium">
        <color rgb="001A1A1A"/>
      </left>
      <right style="thin">
        <color rgb="009AA0A6"/>
      </right>
    </border>
    <border>
      <left style="thin">
        <color rgb="009AA0A6"/>
      </left>
      <right style="thin">
        <color rgb="009AA0A6"/>
      </right>
    </border>
    <border>
      <left style="thin">
        <color rgb="009AA0A6"/>
      </left>
      <right style="medium">
        <color rgb="001A1A1A"/>
      </right>
    </border>
    <border>
      <left style="medium">
        <color rgb="001A1A1A"/>
      </left>
      <right style="thin">
        <color rgb="009AA0A6"/>
      </right>
      <bottom style="medium">
        <color rgb="001A1A1A"/>
      </bottom>
    </border>
    <border>
      <left style="thin">
        <color rgb="009AA0A6"/>
      </left>
      <right style="thin">
        <color rgb="009AA0A6"/>
      </right>
      <bottom style="medium">
        <color rgb="001A1A1A"/>
      </bottom>
    </border>
    <border>
      <left style="thin">
        <color rgb="009AA0A6"/>
      </left>
      <right style="medium">
        <color rgb="001A1A1A"/>
      </right>
      <bottom style="medium">
        <color rgb="001A1A1A"/>
      </bottom>
    </border>
    <border>
      <left style="thin">
        <color rgb="009AA0A6"/>
      </left>
      <top style="thin">
        <color rgb="009AA0A6"/>
      </top>
      <bottom style="thin">
        <color rgb="009AA0A6"/>
      </bottom>
    </border>
    <border>
      <right style="medium">
        <color rgb="001A1A1A"/>
      </right>
      <top style="thin">
        <color rgb="009AA0A6"/>
      </top>
      <bottom style="thin">
        <color rgb="009AA0A6"/>
      </bottom>
    </border>
    <border>
      <left style="medium">
        <color rgb="001A1A1A"/>
      </left>
      <right/>
      <top style="medium">
        <color rgb="001A1A1A"/>
      </top>
      <bottom/>
    </border>
    <border>
      <left/>
      <right/>
      <top style="medium">
        <color rgb="001A1A1A"/>
      </top>
      <bottom/>
    </border>
    <border>
      <left/>
      <right style="medium">
        <color rgb="001A1A1A"/>
      </right>
      <top style="medium">
        <color rgb="001A1A1A"/>
      </top>
      <bottom/>
    </border>
    <border>
      <left style="medium">
        <color rgb="001A1A1A"/>
      </left>
      <right/>
      <top/>
      <bottom/>
    </border>
    <border>
      <left/>
      <right/>
      <top/>
      <bottom/>
    </border>
    <border>
      <left/>
      <right style="medium">
        <color rgb="001A1A1A"/>
      </right>
      <top/>
      <bottom/>
    </border>
    <border>
      <left style="medium">
        <color rgb="001A1A1A"/>
      </left>
      <right/>
      <top/>
      <bottom style="medium">
        <color rgb="001A1A1A"/>
      </bottom>
    </border>
    <border>
      <left/>
      <right/>
      <top/>
      <bottom style="medium">
        <color rgb="001A1A1A"/>
      </bottom>
    </border>
    <border>
      <left/>
      <right style="medium">
        <color rgb="001A1A1A"/>
      </right>
      <top/>
      <bottom style="medium">
        <color rgb="001A1A1A"/>
      </bottom>
    </border>
    <border>
      <left style="medium">
        <color rgb="001A1A1A"/>
      </left>
      <right/>
      <top style="medium">
        <color rgb="001A1A1A"/>
      </top>
    </border>
    <border>
      <left/>
      <right/>
      <top style="medium">
        <color rgb="001A1A1A"/>
      </top>
    </border>
    <border>
      <left/>
      <right style="medium">
        <color rgb="001A1A1A"/>
      </right>
      <top style="medium">
        <color rgb="001A1A1A"/>
      </top>
    </border>
    <border>
      <left style="medium">
        <color rgb="001A1A1A"/>
      </left>
      <right/>
    </border>
    <border>
      <left/>
      <right/>
    </border>
    <border>
      <left/>
      <right style="medium">
        <color rgb="001A1A1A"/>
      </right>
    </border>
    <border>
      <left style="medium">
        <color rgb="001A1A1A"/>
      </left>
      <right/>
      <bottom style="medium">
        <color rgb="001A1A1A"/>
      </bottom>
    </border>
    <border>
      <left/>
      <right/>
      <bottom style="medium">
        <color rgb="001A1A1A"/>
      </bottom>
    </border>
    <border>
      <left/>
      <right style="medium">
        <color rgb="001A1A1A"/>
      </right>
      <bottom style="medium">
        <color rgb="001A1A1A"/>
      </bottom>
    </border>
    <border>
      <left style="medium">
        <color rgb="001A1A1A"/>
      </left>
      <right style="thin">
        <color rgb="009AA0A6"/>
      </right>
      <top style="thin">
        <color rgb="009AA0A6"/>
      </top>
      <bottom/>
    </border>
    <border>
      <left style="medium">
        <color rgb="001A1A1A"/>
      </left>
      <right style="thin">
        <color rgb="009AA0A6"/>
      </right>
      <top/>
      <bottom/>
    </border>
    <border>
      <left style="medium">
        <color rgb="001A1A1A"/>
      </left>
      <right style="thin">
        <color rgb="009AA0A6"/>
      </right>
      <top/>
      <bottom style="medium">
        <color rgb="001A1A1A"/>
      </bottom>
    </border>
    <border>
      <right style="thin">
        <color rgb="009AA0A6"/>
      </right>
      <top style="thin">
        <color rgb="009AA0A6"/>
      </top>
      <bottom style="thin">
        <color rgb="009AA0A6"/>
      </bottom>
    </border>
    <border>
      <top style="thin">
        <color rgb="009AA0A6"/>
      </top>
      <bottom style="thin">
        <color rgb="009AA0A6"/>
      </bottom>
    </border>
    <border>
      <left style="medium">
        <color rgb="001A1A1A"/>
      </left>
      <top style="thin">
        <color rgb="009AA0A6"/>
      </top>
      <bottom style="medium">
        <color rgb="001A1A1A"/>
      </bottom>
    </border>
    <border>
      <top style="thin">
        <color rgb="009AA0A6"/>
      </top>
      <bottom style="medium">
        <color rgb="001A1A1A"/>
      </bottom>
    </border>
    <border>
      <right style="thin">
        <color rgb="009AA0A6"/>
      </right>
      <top style="thin">
        <color rgb="009AA0A6"/>
      </top>
      <bottom style="medium">
        <color rgb="001A1A1A"/>
      </bottom>
    </border>
    <border>
      <left style="medium">
        <color rgb="001A1A1A"/>
      </left>
      <top style="thin">
        <color rgb="009AA0A6"/>
      </top>
      <bottom style="thin">
        <color rgb="009AA0A6"/>
      </bottom>
    </border>
    <border>
      <left/>
      <top/>
      <bottom/>
    </border>
    <border>
      <top/>
      <bottom/>
    </border>
    <border>
      <right/>
      <top/>
      <bottom/>
    </border>
    <border>
      <left style="medium">
        <color rgb="001A1A1A"/>
      </left>
      <right style="medium">
        <color rgb="001A1A1A"/>
      </right>
      <top style="medium">
        <color rgb="001A1A1A"/>
      </top>
      <bottom style="thin">
        <color rgb="009AA0A6"/>
      </bottom>
    </border>
    <border>
      <left style="medium">
        <color rgb="001A1A1A"/>
      </left>
      <top style="medium">
        <color rgb="001A1A1A"/>
      </top>
      <bottom style="thin">
        <color rgb="009AA0A6"/>
      </bottom>
    </border>
    <border>
      <top style="medium">
        <color rgb="001A1A1A"/>
      </top>
      <bottom style="thin">
        <color rgb="009AA0A6"/>
      </bottom>
    </border>
    <border>
      <right style="medium">
        <color rgb="001A1A1A"/>
      </right>
      <top style="medium">
        <color rgb="001A1A1A"/>
      </top>
      <bottom style="thin">
        <color rgb="009AA0A6"/>
      </bottom>
    </border>
    <border>
      <left style="thin">
        <color rgb="009AA0A6"/>
      </left>
      <top style="thin">
        <color rgb="009AA0A6"/>
      </top>
      <bottom style="medium">
        <color rgb="001A1A1A"/>
      </bottom>
    </border>
    <border>
      <right style="medium">
        <color rgb="001A1A1A"/>
      </right>
      <top style="thin">
        <color rgb="009AA0A6"/>
      </top>
      <bottom style="medium">
        <color rgb="001A1A1A"/>
      </bottom>
    </border>
    <border>
      <left style="medium">
        <color rgb="001A1A1A"/>
      </left>
      <right style="medium">
        <color rgb="001A1A1A"/>
      </right>
      <top style="medium">
        <color rgb="001A1A1A"/>
      </top>
    </border>
    <border>
      <left style="medium">
        <color rgb="001A1A1A"/>
      </left>
      <top style="medium">
        <color rgb="001A1A1A"/>
      </top>
    </border>
    <border>
      <top style="medium">
        <color rgb="001A1A1A"/>
      </top>
    </border>
    <border>
      <right style="medium">
        <color rgb="001A1A1A"/>
      </right>
      <top style="medium">
        <color rgb="001A1A1A"/>
      </top>
    </border>
    <border>
      <left style="thin">
        <color rgb="009AA0A6"/>
      </left>
      <top style="medium">
        <color rgb="001A1A1A"/>
      </top>
      <bottom style="thin">
        <color rgb="009AA0A6"/>
      </bottom>
    </border>
    <border>
      <left style="medium">
        <color rgb="001A1A1A"/>
      </left>
      <right style="medium">
        <color rgb="001A1A1A"/>
      </right>
    </border>
    <border>
      <left style="medium">
        <color rgb="001A1A1A"/>
      </left>
    </border>
    <border/>
    <border>
      <right style="medium">
        <color rgb="001A1A1A"/>
      </right>
    </border>
    <border>
      <left style="medium">
        <color rgb="001A1A1A"/>
      </left>
      <right style="medium">
        <color rgb="001A1A1A"/>
      </right>
      <top style="thin">
        <color rgb="009AA0A6"/>
      </top>
      <bottom style="thin">
        <color rgb="009AA0A6"/>
      </bottom>
    </border>
    <border>
      <right style="thin">
        <color rgb="009AA0A6"/>
      </right>
      <top style="medium">
        <color rgb="001A1A1A"/>
      </top>
      <bottom style="thin">
        <color rgb="009AA0A6"/>
      </bottom>
    </border>
    <border>
      <left style="medium">
        <color rgb="001A1A1A"/>
      </left>
      <right style="medium">
        <color rgb="001A1A1A"/>
      </right>
      <bottom style="medium">
        <color rgb="001A1A1A"/>
      </bottom>
    </border>
    <border>
      <left style="medium">
        <color rgb="001A1A1A"/>
      </left>
      <bottom style="medium">
        <color rgb="001A1A1A"/>
      </bottom>
    </border>
    <border>
      <bottom style="medium">
        <color rgb="001A1A1A"/>
      </bottom>
    </border>
    <border>
      <right style="medium">
        <color rgb="001A1A1A"/>
      </right>
      <bottom style="medium">
        <color rgb="001A1A1A"/>
      </bottom>
    </border>
    <border>
      <left style="medium">
        <color rgb="001A1A1A"/>
      </left>
      <right style="medium">
        <color rgb="001A1A1A"/>
      </right>
      <top style="thin">
        <color rgb="009AA0A6"/>
      </top>
    </border>
    <border>
      <left style="medium">
        <color rgb="001A1A1A"/>
      </left>
      <top style="thin">
        <color rgb="009AA0A6"/>
      </top>
    </border>
    <border>
      <top style="thin">
        <color rgb="009AA0A6"/>
      </top>
    </border>
    <border>
      <right style="medium">
        <color rgb="001A1A1A"/>
      </right>
      <top style="thin">
        <color rgb="009AA0A6"/>
      </top>
    </border>
    <border>
      <left style="medium">
        <color rgb="001A1A1A"/>
      </left>
      <right style="medium">
        <color rgb="001A1A1A"/>
      </right>
      <top style="medium">
        <color rgb="001A1A1A"/>
      </top>
      <bottom/>
    </border>
    <border>
      <left style="medium">
        <color rgb="001A1A1A"/>
      </left>
      <top style="medium">
        <color rgb="001A1A1A"/>
      </top>
      <bottom/>
    </border>
    <border>
      <top style="medium">
        <color rgb="001A1A1A"/>
      </top>
      <bottom/>
    </border>
    <border>
      <right style="medium">
        <color rgb="001A1A1A"/>
      </right>
      <top style="medium">
        <color rgb="001A1A1A"/>
      </top>
      <bottom/>
    </border>
    <border>
      <left style="medium">
        <color rgb="001A1A1A"/>
      </left>
      <right style="medium">
        <color rgb="001A1A1A"/>
      </right>
      <top style="thin">
        <color rgb="009AA0A6"/>
      </top>
      <bottom style="medium">
        <color rgb="001A1A1A"/>
      </bottom>
    </border>
    <border>
      <bottom style="thin">
        <color rgb="00D5D8DC"/>
      </bottom>
    </border>
    <border>
      <left style="thin">
        <color rgb="00F2B8B5"/>
      </left>
      <top style="thin">
        <color rgb="00F2B8B5"/>
      </top>
      <bottom style="thin">
        <color rgb="00F2B8B5"/>
      </bottom>
    </border>
    <border>
      <right style="thin">
        <color rgb="00F2B8B5"/>
      </right>
      <top style="thin">
        <color rgb="00F2B8B5"/>
      </top>
      <bottom style="thin">
        <color rgb="00F2B8B5"/>
      </bottom>
    </border>
    <border>
      <bottom style="thin">
        <color rgb="00EEF0F2"/>
      </bottom>
    </border>
    <border>
      <right style="thin">
        <color rgb="000B0C0E"/>
      </right>
      <bottom style="thin">
        <color rgb="000B0C0E"/>
      </bottom>
    </border>
    <border>
      <left style="thin">
        <color rgb="000B0C0E"/>
      </left>
      <right style="thin">
        <color rgb="000B0C0E"/>
      </right>
      <bottom style="thin">
        <color rgb="000B0C0E"/>
      </bottom>
    </border>
    <border>
      <left style="thin">
        <color rgb="000B0C0E"/>
      </left>
      <bottom style="thin">
        <color rgb="000B0C0E"/>
      </bottom>
    </border>
    <border>
      <right style="thin">
        <color rgb="000B0C0E"/>
      </right>
      <top style="thin">
        <color rgb="000B0C0E"/>
      </top>
      <bottom style="thin">
        <color rgb="000B0C0E"/>
      </bottom>
    </border>
    <border>
      <left style="thin">
        <color rgb="000B0C0E"/>
      </left>
      <right style="thin">
        <color rgb="000B0C0E"/>
      </right>
      <top style="thin">
        <color rgb="000B0C0E"/>
      </top>
      <bottom style="thin">
        <color rgb="000B0C0E"/>
      </bottom>
    </border>
    <border>
      <left style="thin">
        <color rgb="000B0C0E"/>
      </left>
      <top style="thin">
        <color rgb="000B0C0E"/>
      </top>
      <bottom style="thin">
        <color rgb="000B0C0E"/>
      </bottom>
    </border>
    <border>
      <right style="thin">
        <color rgb="000B0C0E"/>
      </right>
      <top style="thin">
        <color rgb="000B0C0E"/>
      </top>
    </border>
    <border>
      <left style="thin">
        <color rgb="000B0C0E"/>
      </left>
      <right style="thin">
        <color rgb="000B0C0E"/>
      </right>
      <top style="thin">
        <color rgb="000B0C0E"/>
      </top>
    </border>
    <border>
      <left style="thin">
        <color rgb="000B0C0E"/>
      </left>
      <top style="thin">
        <color rgb="000B0C0E"/>
      </top>
    </border>
    <border>
      <right style="thin">
        <color rgb="00F2B705"/>
      </right>
    </border>
    <border>
      <left style="thin">
        <color rgb="00F2B705"/>
      </left>
      <right style="thin">
        <color rgb="00F2B705"/>
      </right>
    </border>
    <border>
      <left style="thin">
        <color rgb="00F2B705"/>
      </left>
    </border>
    <border>
      <top style="thin">
        <color rgb="000B0C0E"/>
      </top>
      <bottom style="thin">
        <color rgb="000B0C0E"/>
      </bottom>
    </border>
    <border>
      <left style="thin">
        <color rgb="00F2B8B5"/>
      </left>
      <right style="thin">
        <color rgb="00F2B8B5"/>
      </right>
      <top style="thin">
        <color rgb="00F2B8B5"/>
      </top>
      <bottom style="thin">
        <color rgb="00F2B8B5"/>
      </bottom>
    </border>
  </borders>
  <cellStyleXfs count="1">
    <xf numFmtId="0" fontId="0" fillId="0" borderId="0"/>
  </cellStyleXfs>
  <cellXfs count="152">
    <xf numFmtId="0" fontId="0" fillId="0" borderId="0" pivotButton="0" quotePrefix="0" xfId="0"/>
    <xf numFmtId="0" fontId="0" fillId="4" borderId="86" pivotButton="0" quotePrefix="0" xfId="0"/>
    <xf numFmtId="0" fontId="0" fillId="4" borderId="87" pivotButton="0" quotePrefix="0" xfId="0"/>
    <xf numFmtId="0" fontId="0" fillId="4" borderId="88" pivotButton="0" quotePrefix="0" xfId="0"/>
    <xf numFmtId="0" fontId="0" fillId="4" borderId="89" pivotButton="0" quotePrefix="0" xfId="0"/>
    <xf numFmtId="0" fontId="0" fillId="4" borderId="90" pivotButton="0" quotePrefix="0" xfId="0"/>
    <xf numFmtId="0" fontId="0" fillId="4" borderId="91" pivotButton="0" quotePrefix="0" xfId="0"/>
    <xf numFmtId="0" fontId="15" fillId="4" borderId="91" applyAlignment="1" pivotButton="0" quotePrefix="0" xfId="0">
      <alignment vertical="center"/>
    </xf>
    <xf numFmtId="0" fontId="0" fillId="0" borderId="98" pivotButton="0" quotePrefix="0" xfId="0"/>
    <xf numFmtId="0" fontId="0" fillId="0" borderId="89" pivotButton="0" quotePrefix="0" xfId="0"/>
    <xf numFmtId="0" fontId="16" fillId="4" borderId="91" applyAlignment="1" pivotButton="0" quotePrefix="0" xfId="0">
      <alignment vertical="center"/>
    </xf>
    <xf numFmtId="0" fontId="0" fillId="4" borderId="92" pivotButton="0" quotePrefix="0" xfId="0"/>
    <xf numFmtId="0" fontId="0" fillId="4" borderId="93" pivotButton="0" quotePrefix="0" xfId="0"/>
    <xf numFmtId="0" fontId="0" fillId="4" borderId="94" pivotButton="0" quotePrefix="0" xfId="0"/>
    <xf numFmtId="0" fontId="0" fillId="5" borderId="95" pivotButton="0" quotePrefix="0" xfId="0"/>
    <xf numFmtId="0" fontId="0" fillId="5" borderId="96" pivotButton="0" quotePrefix="0" xfId="0"/>
    <xf numFmtId="0" fontId="0" fillId="5" borderId="97" pivotButton="0" quotePrefix="0" xfId="0"/>
    <xf numFmtId="0" fontId="9" fillId="0" borderId="82" applyAlignment="1" pivotButton="0" quotePrefix="0" xfId="0">
      <alignment vertical="center"/>
    </xf>
    <xf numFmtId="0" fontId="0" fillId="0" borderId="82" pivotButton="0" quotePrefix="0" xfId="0"/>
    <xf numFmtId="0" fontId="13" fillId="0" borderId="49" applyAlignment="1" pivotButton="0" quotePrefix="0" xfId="0">
      <alignment vertical="bottom"/>
    </xf>
    <xf numFmtId="0" fontId="0" fillId="0" borderId="50" pivotButton="0" quotePrefix="0" xfId="0"/>
    <xf numFmtId="0" fontId="0" fillId="0" borderId="51" pivotButton="0" quotePrefix="0" xfId="0"/>
    <xf numFmtId="0" fontId="17" fillId="0" borderId="49" applyAlignment="1" pivotButton="0" quotePrefix="0" xfId="0">
      <alignment vertical="top" wrapText="1"/>
    </xf>
    <xf numFmtId="0" fontId="18" fillId="0" borderId="49" applyAlignment="1" pivotButton="0" quotePrefix="0" xfId="0">
      <alignment vertical="center"/>
    </xf>
    <xf numFmtId="0" fontId="19" fillId="6" borderId="83" applyAlignment="1" pivotButton="0" quotePrefix="0" xfId="0">
      <alignment horizontal="center" vertical="center"/>
    </xf>
    <xf numFmtId="0" fontId="0" fillId="0" borderId="84" pivotButton="0" quotePrefix="0" xfId="0"/>
    <xf numFmtId="0" fontId="20" fillId="0" borderId="49" applyAlignment="1" pivotButton="0" quotePrefix="0" xfId="0">
      <alignment horizontal="center" vertical="top" wrapText="1"/>
    </xf>
    <xf numFmtId="0" fontId="9" fillId="0" borderId="85" applyAlignment="1" pivotButton="0" quotePrefix="0" xfId="0">
      <alignment vertical="center"/>
    </xf>
    <xf numFmtId="0" fontId="0" fillId="0" borderId="85" pivotButton="0" quotePrefix="0" xfId="0"/>
    <xf numFmtId="0" fontId="5" fillId="0" borderId="85" applyAlignment="1" pivotButton="0" quotePrefix="0" xfId="0">
      <alignment vertical="center"/>
    </xf>
    <xf numFmtId="0" fontId="9" fillId="0" borderId="49" applyAlignment="1" pivotButton="0" quotePrefix="0" xfId="0">
      <alignment vertical="center"/>
    </xf>
    <xf numFmtId="0" fontId="21" fillId="4" borderId="91" applyAlignment="1" pivotButton="0" quotePrefix="0" xfId="0">
      <alignment vertical="center"/>
    </xf>
    <xf numFmtId="0" fontId="12" fillId="4" borderId="91" applyAlignment="1" pivotButton="0" quotePrefix="0" xfId="0">
      <alignment vertical="center"/>
    </xf>
    <xf numFmtId="0" fontId="22" fillId="4" borderId="91" applyAlignment="1" pivotButton="0" quotePrefix="0" xfId="0">
      <alignment vertical="top" wrapText="1"/>
    </xf>
    <xf numFmtId="0" fontId="1" fillId="0" borderId="49" applyAlignment="1" pivotButton="0" quotePrefix="0" xfId="0">
      <alignment vertical="center"/>
    </xf>
    <xf numFmtId="0" fontId="2" fillId="0" borderId="49" applyAlignment="1" pivotButton="0" quotePrefix="0" xfId="0">
      <alignment vertical="center"/>
    </xf>
    <xf numFmtId="0" fontId="1" fillId="0" borderId="1" applyAlignment="1" pivotButton="0" quotePrefix="0" xfId="0">
      <alignment vertical="center"/>
    </xf>
    <xf numFmtId="0" fontId="0" fillId="0" borderId="1" pivotButton="0" quotePrefix="0" xfId="0"/>
    <xf numFmtId="0" fontId="3" fillId="2" borderId="53" applyAlignment="1" pivotButton="0" quotePrefix="0" xfId="0">
      <alignment horizontal="center" vertical="center" wrapText="1"/>
    </xf>
    <xf numFmtId="0" fontId="0" fillId="0" borderId="54" pivotButton="0" quotePrefix="0" xfId="0"/>
    <xf numFmtId="0" fontId="0" fillId="0" borderId="55" pivotButton="0" quotePrefix="0" xfId="0"/>
    <xf numFmtId="0" fontId="4" fillId="2" borderId="53" applyAlignment="1" pivotButton="0" quotePrefix="0" xfId="0">
      <alignment horizontal="left" vertical="center" indent="1"/>
    </xf>
    <xf numFmtId="0" fontId="0" fillId="0" borderId="68" pivotButton="0" quotePrefix="0" xfId="0"/>
    <xf numFmtId="0" fontId="4" fillId="2" borderId="62" applyAlignment="1" pivotButton="0" quotePrefix="0" xfId="0">
      <alignment horizontal="left" vertical="center" indent="1"/>
    </xf>
    <xf numFmtId="0" fontId="5" fillId="3" borderId="74" applyAlignment="1" applyProtection="1" pivotButton="0" quotePrefix="0" xfId="0">
      <alignment horizontal="left" vertical="center" shrinkToFit="1" indent="1"/>
      <protection locked="0" hidden="0"/>
    </xf>
    <xf numFmtId="0" fontId="0" fillId="3" borderId="75" applyProtection="1" pivotButton="0" quotePrefix="0" xfId="0">
      <protection locked="0" hidden="0"/>
    </xf>
    <xf numFmtId="0" fontId="0" fillId="3" borderId="76" applyProtection="1" pivotButton="0" quotePrefix="0" xfId="0">
      <protection locked="0" hidden="0"/>
    </xf>
    <xf numFmtId="0" fontId="5" fillId="3" borderId="48" applyAlignment="1" applyProtection="1" pivotButton="0" quotePrefix="0" xfId="0">
      <alignment horizontal="left" vertical="center" shrinkToFit="1" indent="1"/>
      <protection locked="0" hidden="0"/>
    </xf>
    <xf numFmtId="0" fontId="0" fillId="3" borderId="44" applyProtection="1" pivotButton="0" quotePrefix="0" xfId="0">
      <protection locked="0" hidden="0"/>
    </xf>
    <xf numFmtId="0" fontId="0" fillId="3" borderId="43" applyProtection="1" pivotButton="0" quotePrefix="0" xfId="0">
      <protection locked="0" hidden="0"/>
    </xf>
    <xf numFmtId="0" fontId="5" fillId="3" borderId="20" applyAlignment="1" applyProtection="1" pivotButton="0" quotePrefix="0" xfId="0">
      <alignment horizontal="left" vertical="center" shrinkToFit="1" indent="1"/>
      <protection locked="0" hidden="0"/>
    </xf>
    <xf numFmtId="164" fontId="5" fillId="3" borderId="20" applyAlignment="1" applyProtection="1" pivotButton="0" quotePrefix="0" xfId="0">
      <alignment horizontal="center" vertical="center"/>
      <protection locked="0" hidden="0"/>
    </xf>
    <xf numFmtId="0" fontId="0" fillId="3" borderId="21" applyProtection="1" pivotButton="0" quotePrefix="0" xfId="0">
      <protection locked="0" hidden="0"/>
    </xf>
    <xf numFmtId="0" fontId="5" fillId="3" borderId="64" applyAlignment="1" applyProtection="1" pivotButton="0" quotePrefix="0" xfId="0">
      <alignment horizontal="left" vertical="center" shrinkToFit="1" indent="1"/>
      <protection locked="0" hidden="0"/>
    </xf>
    <xf numFmtId="0" fontId="0" fillId="3" borderId="65" applyProtection="1" pivotButton="0" quotePrefix="0" xfId="0">
      <protection locked="0" hidden="0"/>
    </xf>
    <xf numFmtId="0" fontId="0" fillId="3" borderId="66" applyProtection="1" pivotButton="0" quotePrefix="0" xfId="0">
      <protection locked="0" hidden="0"/>
    </xf>
    <xf numFmtId="0" fontId="6" fillId="0" borderId="48" applyAlignment="1" pivotButton="0" quotePrefix="0" xfId="0">
      <alignment horizontal="left" vertical="center" indent="1"/>
    </xf>
    <xf numFmtId="0" fontId="0" fillId="0" borderId="43" pivotButton="0" quotePrefix="0" xfId="0"/>
    <xf numFmtId="0" fontId="5" fillId="3" borderId="70" applyAlignment="1" applyProtection="1" pivotButton="0" quotePrefix="0" xfId="0">
      <alignment horizontal="left" vertical="center" shrinkToFit="1" indent="1"/>
      <protection locked="0" hidden="0"/>
    </xf>
    <xf numFmtId="0" fontId="0" fillId="3" borderId="71" applyProtection="1" pivotButton="0" quotePrefix="0" xfId="0">
      <protection locked="0" hidden="0"/>
    </xf>
    <xf numFmtId="0" fontId="0" fillId="3" borderId="72" applyProtection="1" pivotButton="0" quotePrefix="0" xfId="0">
      <protection locked="0" hidden="0"/>
    </xf>
    <xf numFmtId="0" fontId="6" fillId="0" borderId="45" applyAlignment="1" pivotButton="0" quotePrefix="0" xfId="0">
      <alignment horizontal="left" vertical="center" indent="1"/>
    </xf>
    <xf numFmtId="0" fontId="0" fillId="0" borderId="47" pivotButton="0" quotePrefix="0" xfId="0"/>
    <xf numFmtId="2" fontId="5" fillId="3" borderId="56" applyAlignment="1" applyProtection="1" pivotButton="0" quotePrefix="0" xfId="0">
      <alignment horizontal="left" vertical="center" shrinkToFit="1" indent="1"/>
      <protection locked="0" hidden="0"/>
    </xf>
    <xf numFmtId="0" fontId="0" fillId="3" borderId="46" applyProtection="1" pivotButton="0" quotePrefix="0" xfId="0">
      <protection locked="0" hidden="0"/>
    </xf>
    <xf numFmtId="0" fontId="0" fillId="3" borderId="57" applyProtection="1" pivotButton="0" quotePrefix="0" xfId="0">
      <protection locked="0" hidden="0"/>
    </xf>
    <xf numFmtId="0" fontId="6" fillId="0" borderId="6" applyAlignment="1" pivotButton="0" quotePrefix="0" xfId="0">
      <alignment horizontal="left" vertical="center" indent="1"/>
    </xf>
    <xf numFmtId="164" fontId="5" fillId="3" borderId="20" applyAlignment="1" applyProtection="1" pivotButton="0" quotePrefix="0" xfId="0">
      <alignment horizontal="left" vertical="center" indent="1"/>
      <protection locked="0" hidden="0"/>
    </xf>
    <xf numFmtId="165" fontId="7" fillId="3" borderId="21" applyAlignment="1" pivotButton="0" quotePrefix="0" xfId="0">
      <alignment horizontal="center" vertical="center"/>
    </xf>
    <xf numFmtId="0" fontId="0" fillId="0" borderId="44" pivotButton="0" quotePrefix="0" xfId="0"/>
    <xf numFmtId="166" fontId="5" fillId="3" borderId="20" applyAlignment="1" applyProtection="1" pivotButton="0" quotePrefix="0" xfId="0">
      <alignment horizontal="center" vertical="center"/>
      <protection locked="0" hidden="0"/>
    </xf>
    <xf numFmtId="1" fontId="5" fillId="3" borderId="20" applyAlignment="1" applyProtection="1" pivotButton="0" quotePrefix="0" xfId="0">
      <alignment horizontal="left" vertical="center" shrinkToFit="1" indent="1"/>
      <protection locked="0" hidden="0"/>
    </xf>
    <xf numFmtId="165" fontId="5" fillId="0" borderId="20" applyAlignment="1" pivotButton="0" quotePrefix="0" xfId="0">
      <alignment horizontal="center" vertical="center"/>
    </xf>
    <xf numFmtId="0" fontId="0" fillId="0" borderId="21" pivotButton="0" quotePrefix="0" xfId="0"/>
    <xf numFmtId="0" fontId="5" fillId="3" borderId="20" applyAlignment="1" applyProtection="1" pivotButton="0" quotePrefix="0" xfId="0">
      <alignment horizontal="center" vertical="center"/>
      <protection locked="0" hidden="0"/>
    </xf>
    <xf numFmtId="0" fontId="4" fillId="0" borderId="45" applyAlignment="1" pivotButton="0" quotePrefix="0" xfId="0">
      <alignment horizontal="left" vertical="center" indent="1"/>
    </xf>
    <xf numFmtId="0" fontId="0" fillId="0" borderId="46" pivotButton="0" quotePrefix="0" xfId="0"/>
    <xf numFmtId="0" fontId="0" fillId="0" borderId="57" pivotButton="0" quotePrefix="0" xfId="0"/>
    <xf numFmtId="167" fontId="5" fillId="3" borderId="56" applyAlignment="1" applyProtection="1" pivotButton="0" quotePrefix="0" xfId="0">
      <alignment horizontal="center" vertical="center"/>
      <protection locked="0" hidden="0"/>
    </xf>
    <xf numFmtId="0" fontId="8" fillId="2" borderId="48" applyAlignment="1" pivotButton="0" quotePrefix="0" xfId="0">
      <alignment horizontal="center" vertical="center"/>
    </xf>
    <xf numFmtId="0" fontId="3" fillId="2" borderId="20" applyAlignment="1" pivotButton="0" quotePrefix="0" xfId="0">
      <alignment horizontal="center" vertical="center"/>
    </xf>
    <xf numFmtId="0" fontId="6" fillId="0" borderId="48" applyAlignment="1" pivotButton="0" quotePrefix="0" xfId="0">
      <alignment horizontal="center" vertical="center"/>
    </xf>
    <xf numFmtId="168" fontId="5" fillId="3" borderId="20" applyAlignment="1" applyProtection="1" pivotButton="0" quotePrefix="0" xfId="0">
      <alignment horizontal="center" vertical="center"/>
      <protection locked="0" hidden="0"/>
    </xf>
    <xf numFmtId="0" fontId="6" fillId="0" borderId="48" applyAlignment="1" pivotButton="0" quotePrefix="0" xfId="0">
      <alignment horizontal="center" vertical="center" wrapText="1"/>
    </xf>
    <xf numFmtId="169" fontId="5" fillId="0" borderId="20" applyAlignment="1" pivotButton="0" quotePrefix="0" xfId="0">
      <alignment horizontal="center" vertical="center"/>
    </xf>
    <xf numFmtId="0" fontId="6" fillId="0" borderId="45" applyAlignment="1" pivotButton="0" quotePrefix="0" xfId="0">
      <alignment horizontal="center" vertical="center"/>
    </xf>
    <xf numFmtId="169" fontId="9" fillId="0" borderId="56" applyAlignment="1" pivotButton="0" quotePrefix="0" xfId="0">
      <alignment horizontal="center" vertical="center"/>
    </xf>
    <xf numFmtId="0" fontId="3" fillId="2" borderId="78" applyAlignment="1" pivotButton="0" quotePrefix="0" xfId="0">
      <alignment horizontal="center" vertical="center" wrapText="1"/>
    </xf>
    <xf numFmtId="0" fontId="0" fillId="0" borderId="79" pivotButton="0" quotePrefix="0" xfId="0"/>
    <xf numFmtId="0" fontId="0" fillId="0" borderId="80" pivotButton="0" quotePrefix="0" xfId="0"/>
    <xf numFmtId="0" fontId="1" fillId="0" borderId="8" applyAlignment="1" pivotButton="0" quotePrefix="0" xfId="0">
      <alignment horizontal="left" vertical="center" indent="1"/>
    </xf>
    <xf numFmtId="170" fontId="5" fillId="3" borderId="56" applyAlignment="1" applyProtection="1" pivotButton="0" quotePrefix="0" xfId="0">
      <alignment horizontal="center" vertical="center"/>
      <protection locked="0" hidden="0"/>
    </xf>
    <xf numFmtId="0" fontId="0" fillId="3" borderId="47" applyProtection="1" pivotButton="0" quotePrefix="0" xfId="0">
      <protection locked="0" hidden="0"/>
    </xf>
    <xf numFmtId="0" fontId="1" fillId="0" borderId="56" applyAlignment="1" pivotButton="0" quotePrefix="0" xfId="0">
      <alignment horizontal="right" vertical="center" indent="1"/>
    </xf>
    <xf numFmtId="165" fontId="9" fillId="3" borderId="9" applyAlignment="1" applyProtection="1" pivotButton="0" quotePrefix="0" xfId="0">
      <alignment horizontal="center" vertical="center"/>
      <protection locked="0" hidden="0"/>
    </xf>
    <xf numFmtId="171" fontId="5" fillId="3" borderId="9" applyAlignment="1" applyProtection="1" pivotButton="0" quotePrefix="0" xfId="0">
      <alignment horizontal="center" vertical="center"/>
      <protection locked="0" hidden="0"/>
    </xf>
    <xf numFmtId="172" fontId="5" fillId="3" borderId="9" applyAlignment="1" applyProtection="1" pivotButton="0" quotePrefix="0" xfId="0">
      <alignment horizontal="center" vertical="center"/>
      <protection locked="0" hidden="0"/>
    </xf>
    <xf numFmtId="0" fontId="1" fillId="0" borderId="9" applyAlignment="1" pivotButton="0" quotePrefix="0" xfId="0">
      <alignment horizontal="right" vertical="center" indent="1"/>
    </xf>
    <xf numFmtId="0" fontId="9" fillId="0" borderId="10" applyAlignment="1" pivotButton="0" quotePrefix="0" xfId="0">
      <alignment horizontal="center" vertical="center"/>
    </xf>
    <xf numFmtId="0" fontId="10" fillId="3" borderId="59" applyAlignment="1" applyProtection="1" pivotButton="0" quotePrefix="0" xfId="0">
      <alignment horizontal="left" vertical="center" shrinkToFit="1" indent="1"/>
      <protection locked="0" hidden="0"/>
    </xf>
    <xf numFmtId="0" fontId="0" fillId="3" borderId="60" applyProtection="1" pivotButton="0" quotePrefix="0" xfId="0">
      <protection locked="0" hidden="0"/>
    </xf>
    <xf numFmtId="0" fontId="0" fillId="3" borderId="61" applyProtection="1" pivotButton="0" quotePrefix="0" xfId="0">
      <protection locked="0" hidden="0"/>
    </xf>
    <xf numFmtId="0" fontId="10" fillId="3" borderId="64" applyAlignment="1" applyProtection="1" pivotButton="0" quotePrefix="0" xfId="0">
      <alignment horizontal="left" vertical="center" shrinkToFit="1" indent="1"/>
      <protection locked="0" hidden="0"/>
    </xf>
    <xf numFmtId="0" fontId="10" fillId="3" borderId="70" applyAlignment="1" applyProtection="1" pivotButton="0" quotePrefix="0" xfId="0">
      <alignment horizontal="left" vertical="center" shrinkToFit="1" indent="1"/>
      <protection locked="0" hidden="0"/>
    </xf>
    <xf numFmtId="0" fontId="3" fillId="2" borderId="53" applyAlignment="1" pivotButton="0" quotePrefix="0" xfId="0">
      <alignment horizontal="center" vertical="center"/>
    </xf>
    <xf numFmtId="0" fontId="3" fillId="2" borderId="62" applyAlignment="1" pivotButton="0" quotePrefix="0" xfId="0">
      <alignment horizontal="center" vertical="center"/>
    </xf>
    <xf numFmtId="0" fontId="8" fillId="2" borderId="4" applyAlignment="1" pivotButton="0" quotePrefix="0" xfId="0">
      <alignment horizontal="right" vertical="center" indent="1"/>
    </xf>
    <xf numFmtId="0" fontId="9" fillId="0" borderId="4" applyAlignment="1" pivotButton="0" quotePrefix="0" xfId="0">
      <alignment horizontal="center" vertical="center"/>
    </xf>
    <xf numFmtId="0" fontId="9" fillId="3" borderId="62" applyAlignment="1" applyProtection="1" pivotButton="0" quotePrefix="0" xfId="0">
      <alignment horizontal="center" vertical="center"/>
      <protection locked="0" hidden="0"/>
    </xf>
    <xf numFmtId="0" fontId="0" fillId="3" borderId="54" applyProtection="1" pivotButton="0" quotePrefix="0" xfId="0">
      <protection locked="0" hidden="0"/>
    </xf>
    <xf numFmtId="0" fontId="0" fillId="3" borderId="55" applyProtection="1" pivotButton="0" quotePrefix="0" xfId="0">
      <protection locked="0" hidden="0"/>
    </xf>
    <xf numFmtId="167" fontId="5" fillId="0" borderId="2" applyAlignment="1" pivotButton="0" quotePrefix="0" xfId="0">
      <alignment horizontal="center" vertical="center"/>
    </xf>
    <xf numFmtId="167" fontId="5" fillId="0" borderId="7" applyAlignment="1" pivotButton="0" quotePrefix="0" xfId="0">
      <alignment horizontal="center" vertical="center"/>
    </xf>
    <xf numFmtId="167" fontId="5" fillId="0" borderId="9" applyAlignment="1" pivotButton="0" quotePrefix="0" xfId="0">
      <alignment horizontal="center" vertical="center"/>
    </xf>
    <xf numFmtId="167" fontId="5" fillId="0" borderId="10" applyAlignment="1" pivotButton="0" quotePrefix="0" xfId="0">
      <alignment horizontal="center" vertical="center"/>
    </xf>
    <xf numFmtId="0" fontId="9" fillId="2" borderId="4" applyAlignment="1" pivotButton="0" quotePrefix="0" xfId="0">
      <alignment horizontal="center" vertical="center"/>
    </xf>
    <xf numFmtId="0" fontId="9" fillId="2" borderId="5" applyAlignment="1" pivotButton="0" quotePrefix="0" xfId="0">
      <alignment horizontal="center" vertical="center"/>
    </xf>
    <xf numFmtId="0" fontId="6" fillId="0" borderId="48" applyAlignment="1" pivotButton="0" quotePrefix="0" xfId="0">
      <alignment horizontal="left" vertical="center" wrapText="1" indent="1"/>
    </xf>
    <xf numFmtId="1" fontId="5" fillId="0" borderId="2" applyAlignment="1" pivotButton="0" quotePrefix="0" xfId="0">
      <alignment horizontal="center" vertical="center"/>
    </xf>
    <xf numFmtId="1" fontId="5" fillId="0" borderId="7" applyAlignment="1" pivotButton="0" quotePrefix="0" xfId="0">
      <alignment horizontal="center" vertical="center"/>
    </xf>
    <xf numFmtId="166" fontId="5" fillId="0" borderId="2" applyAlignment="1" pivotButton="0" quotePrefix="0" xfId="0">
      <alignment horizontal="center" vertical="center"/>
    </xf>
    <xf numFmtId="166" fontId="5" fillId="0" borderId="7" applyAlignment="1" pivotButton="0" quotePrefix="0" xfId="0">
      <alignment horizontal="center" vertical="center"/>
    </xf>
    <xf numFmtId="0" fontId="6" fillId="0" borderId="40" applyAlignment="1" pivotButton="0" quotePrefix="0" xfId="0">
      <alignment horizontal="left" vertical="center" indent="1"/>
    </xf>
    <xf numFmtId="0" fontId="1" fillId="0" borderId="7" applyAlignment="1" pivotButton="0" quotePrefix="0" xfId="0">
      <alignment horizontal="center" vertical="center"/>
    </xf>
    <xf numFmtId="2" fontId="5" fillId="3" borderId="2" applyAlignment="1" applyProtection="1" pivotButton="0" quotePrefix="0" xfId="0">
      <alignment horizontal="center" vertical="center"/>
      <protection locked="0" hidden="0"/>
    </xf>
    <xf numFmtId="2" fontId="5" fillId="3" borderId="7" applyAlignment="1" applyProtection="1" pivotButton="0" quotePrefix="0" xfId="0">
      <alignment horizontal="center" vertical="center"/>
      <protection locked="0" hidden="0"/>
    </xf>
    <xf numFmtId="0" fontId="0" fillId="0" borderId="41" pivotButton="0" quotePrefix="0" xfId="0"/>
    <xf numFmtId="0" fontId="0" fillId="0" borderId="42" pivotButton="0" quotePrefix="0" xfId="0"/>
    <xf numFmtId="0" fontId="11" fillId="0" borderId="10" applyAlignment="1" pivotButton="0" quotePrefix="0" xfId="0">
      <alignment horizontal="center" vertical="center"/>
    </xf>
    <xf numFmtId="173" fontId="9" fillId="0" borderId="9" applyAlignment="1" pivotButton="0" quotePrefix="0" xfId="0">
      <alignment horizontal="center" vertical="center"/>
    </xf>
    <xf numFmtId="173" fontId="9" fillId="0" borderId="10" applyAlignment="1" pivotButton="0" quotePrefix="0" xfId="0">
      <alignment horizontal="center" vertical="center"/>
    </xf>
    <xf numFmtId="0" fontId="6" fillId="0" borderId="53" applyAlignment="1" pivotButton="0" quotePrefix="0" xfId="0">
      <alignment horizontal="left" vertical="center" indent="1"/>
    </xf>
    <xf numFmtId="173" fontId="9" fillId="0" borderId="62" applyAlignment="1" pivotButton="0" quotePrefix="0" xfId="0">
      <alignment horizontal="center" vertical="center"/>
    </xf>
    <xf numFmtId="0" fontId="5" fillId="0" borderId="62" applyAlignment="1" pivotButton="0" quotePrefix="0" xfId="0">
      <alignment horizontal="center" vertical="center"/>
    </xf>
    <xf numFmtId="2" fontId="5" fillId="3" borderId="20" applyAlignment="1" applyProtection="1" pivotButton="0" quotePrefix="0" xfId="0">
      <alignment horizontal="center" vertical="center"/>
      <protection locked="0" hidden="0"/>
    </xf>
    <xf numFmtId="0" fontId="5" fillId="0" borderId="20" applyAlignment="1" pivotButton="0" quotePrefix="0" xfId="0">
      <alignment horizontal="center" vertical="center"/>
    </xf>
    <xf numFmtId="174" fontId="5" fillId="3" borderId="20" applyAlignment="1" applyProtection="1" pivotButton="0" quotePrefix="0" xfId="0">
      <alignment horizontal="center" vertical="center"/>
      <protection locked="0" hidden="0"/>
    </xf>
    <xf numFmtId="167" fontId="5" fillId="0" borderId="20" applyAlignment="1" pivotButton="0" quotePrefix="0" xfId="0">
      <alignment horizontal="center" vertical="center"/>
    </xf>
    <xf numFmtId="2" fontId="9" fillId="0" borderId="56" applyAlignment="1" pivotButton="0" quotePrefix="0" xfId="0">
      <alignment horizontal="center" vertical="center"/>
    </xf>
    <xf numFmtId="171" fontId="13" fillId="0" borderId="56" applyAlignment="1" pivotButton="0" quotePrefix="0" xfId="0">
      <alignment horizontal="center" vertical="center"/>
    </xf>
    <xf numFmtId="0" fontId="14" fillId="0" borderId="49" applyAlignment="1" pivotButton="0" quotePrefix="0" xfId="0">
      <alignment horizontal="center" vertical="center" wrapText="1"/>
    </xf>
    <xf numFmtId="0" fontId="12" fillId="0" borderId="0" pivotButton="0" quotePrefix="0" xfId="0"/>
    <xf numFmtId="0" fontId="13" fillId="0" borderId="0" pivotButton="0" quotePrefix="0" xfId="0"/>
    <xf numFmtId="0" fontId="20" fillId="0" borderId="49" applyAlignment="1" pivotButton="0" quotePrefix="0" xfId="0">
      <alignment vertical="top" wrapText="1"/>
    </xf>
    <xf numFmtId="0" fontId="11" fillId="2" borderId="53" applyAlignment="1" pivotButton="0" quotePrefix="0" xfId="0">
      <alignment horizontal="center" vertical="center"/>
    </xf>
    <xf numFmtId="0" fontId="4" fillId="2" borderId="6" applyAlignment="1" pivotButton="0" quotePrefix="0" xfId="0">
      <alignment horizontal="center" vertical="center"/>
    </xf>
    <xf numFmtId="0" fontId="4" fillId="2" borderId="7" applyAlignment="1" pivotButton="0" quotePrefix="0" xfId="0">
      <alignment horizontal="center" vertical="center"/>
    </xf>
    <xf numFmtId="167" fontId="10" fillId="0" borderId="6" applyAlignment="1" pivotButton="0" quotePrefix="0" xfId="0">
      <alignment horizontal="center" vertical="center"/>
    </xf>
    <xf numFmtId="167" fontId="10" fillId="0" borderId="7" applyAlignment="1" pivotButton="0" quotePrefix="0" xfId="0">
      <alignment horizontal="center" vertical="center"/>
    </xf>
    <xf numFmtId="167" fontId="10" fillId="0" borderId="8" applyAlignment="1" pivotButton="0" quotePrefix="0" xfId="0">
      <alignment horizontal="center" vertical="center"/>
    </xf>
    <xf numFmtId="167" fontId="10" fillId="0" borderId="10" applyAlignment="1" pivotButton="0" quotePrefix="0" xfId="0">
      <alignment horizontal="center" vertical="center"/>
    </xf>
    <xf numFmtId="0" fontId="8" fillId="0" borderId="0" pivotButton="0" quotePrefix="0" xfId="0"/>
  </cellXfs>
  <cellStyles count="1">
    <cellStyle name="Normal" xfId="0" builtinId="0" hidden="0"/>
  </cellStyles>
  <dxfs count="2">
    <dxf>
      <font>
        <b val="1"/>
        <color rgb="00B42318"/>
      </font>
      <fill>
        <patternFill patternType="solid">
          <fgColor rgb="00FDE2E1"/>
          <bgColor rgb="00FDE2E1"/>
        </patternFill>
      </fill>
    </dxf>
    <dxf>
      <font>
        <b val="1"/>
        <color rgb="001E7B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38100</rowOff>
    </from>
    <ext cx="1495425" cy="1714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9</row>
      <rowOff>0</rowOff>
    </from>
    <ext cx="3086100" cy="439102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2B705"/>
    <outlinePr summaryBelow="1" summaryRight="1"/>
    <pageSetUpPr fitToPage="1"/>
  </sheetPr>
  <dimension ref="A1:L46"/>
  <sheetViews>
    <sheetView showGridLines="0" showRowColHeaders="0" workbookViewId="0">
      <selection activeCell="A1" sqref="A1"/>
    </sheetView>
  </sheetViews>
  <sheetFormatPr baseColWidth="8" defaultRowHeight="15"/>
  <cols>
    <col width="2.5"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2.5" customWidth="1" min="12" max="12"/>
  </cols>
  <sheetData>
    <row r="1" ht="14" customHeight="1">
      <c r="A1" s="1" t="n"/>
      <c r="B1" s="2" t="n"/>
      <c r="C1" s="2" t="n"/>
      <c r="D1" s="2" t="n"/>
      <c r="E1" s="2" t="n"/>
      <c r="F1" s="2" t="n"/>
      <c r="G1" s="2" t="n"/>
      <c r="H1" s="2" t="n"/>
      <c r="I1" s="2" t="n"/>
      <c r="J1" s="2" t="n"/>
      <c r="K1" s="2" t="n"/>
      <c r="L1" s="3" t="n"/>
    </row>
    <row r="2" ht="24" customHeight="1">
      <c r="A2" s="4" t="n"/>
      <c r="B2" s="5" t="n"/>
      <c r="C2" s="5" t="n"/>
      <c r="D2" s="5" t="n"/>
      <c r="E2" s="5" t="n"/>
      <c r="F2" s="5" t="n"/>
      <c r="G2" s="5" t="n"/>
      <c r="H2" s="5" t="n"/>
      <c r="I2" s="5" t="n"/>
      <c r="J2" s="5" t="n"/>
      <c r="K2" s="5" t="n"/>
      <c r="L2" s="6" t="n"/>
    </row>
    <row r="3" ht="30" customHeight="1">
      <c r="A3" s="4" t="n"/>
      <c r="B3" s="7" t="inlineStr">
        <is>
          <t>TL-3112 Workbook</t>
        </is>
      </c>
      <c r="C3" s="8" t="n"/>
      <c r="D3" s="8" t="n"/>
      <c r="E3" s="8" t="n"/>
      <c r="F3" s="8" t="n"/>
      <c r="G3" s="8" t="n"/>
      <c r="H3" s="8" t="n"/>
      <c r="I3" s="8" t="n"/>
      <c r="J3" s="8" t="n"/>
      <c r="K3" s="9" t="n"/>
      <c r="L3" s="6" t="n"/>
    </row>
    <row r="4" ht="18" customHeight="1">
      <c r="A4" s="4" t="n"/>
      <c r="B4" s="10" t="inlineStr">
        <is>
          <t>Caltrans DOT TL-3112 (REV 08/2026)  ·  current form</t>
        </is>
      </c>
      <c r="C4" s="8" t="n"/>
      <c r="D4" s="8" t="n"/>
      <c r="E4" s="8" t="n"/>
      <c r="F4" s="8" t="n"/>
      <c r="G4" s="8" t="n"/>
      <c r="H4" s="8" t="n"/>
      <c r="I4" s="8" t="n"/>
      <c r="J4" s="8" t="n"/>
      <c r="K4" s="9" t="n"/>
      <c r="L4" s="6" t="n"/>
    </row>
    <row r="5" ht="14" customHeight="1">
      <c r="A5" s="11" t="n"/>
      <c r="B5" s="12" t="n"/>
      <c r="C5" s="12" t="n"/>
      <c r="D5" s="12" t="n"/>
      <c r="E5" s="12" t="n"/>
      <c r="F5" s="12" t="n"/>
      <c r="G5" s="12" t="n"/>
      <c r="H5" s="12" t="n"/>
      <c r="I5" s="12" t="n"/>
      <c r="J5" s="12" t="n"/>
      <c r="K5" s="12" t="n"/>
      <c r="L5" s="13" t="n"/>
    </row>
    <row r="6" ht="4" customHeight="1">
      <c r="A6" s="14" t="n"/>
      <c r="B6" s="15" t="n"/>
      <c r="C6" s="15" t="n"/>
      <c r="D6" s="15" t="n"/>
      <c r="E6" s="15" t="n"/>
      <c r="F6" s="15" t="n"/>
      <c r="G6" s="15" t="n"/>
      <c r="H6" s="15" t="n"/>
      <c r="I6" s="15" t="n"/>
      <c r="J6" s="15" t="n"/>
      <c r="K6" s="15" t="n"/>
      <c r="L6" s="16" t="n"/>
    </row>
    <row r="7" ht="14" customHeight="1"/>
    <row r="8" ht="20" customHeight="1">
      <c r="B8" s="17" t="inlineStr">
        <is>
          <t>FILL IN THE YELLOW CELLS, TOP TO BOTTOM</t>
        </is>
      </c>
      <c r="C8" s="18" t="n"/>
      <c r="D8" s="18" t="n"/>
      <c r="E8" s="18" t="n"/>
      <c r="F8" s="18" t="n"/>
      <c r="G8" s="18" t="n"/>
      <c r="H8" s="18" t="n"/>
      <c r="I8" s="18" t="n"/>
      <c r="J8" s="18" t="n"/>
      <c r="K8" s="18" t="n"/>
    </row>
    <row r="9" ht="8" customHeight="1"/>
    <row r="10" ht="21.56" customHeight="1"/>
    <row r="11" ht="17" customHeight="1">
      <c r="G11" s="19" t="inlineStr">
        <is>
          <t>1   Project, gauge &amp; test area</t>
        </is>
      </c>
      <c r="H11" s="20" t="n"/>
      <c r="I11" s="20" t="n"/>
      <c r="J11" s="20" t="n"/>
      <c r="K11" s="21" t="n"/>
    </row>
    <row r="12" ht="26.5" customHeight="1">
      <c r="G12" s="22" t="inlineStr">
        <is>
          <t>Stations as 69859 or 698+59. Gmm on line F.</t>
        </is>
      </c>
      <c r="H12" s="20" t="n"/>
      <c r="I12" s="20" t="n"/>
      <c r="J12" s="20" t="n"/>
      <c r="K12" s="21" t="n"/>
    </row>
    <row r="13" ht="21.56" customHeight="1"/>
    <row r="14" ht="17" customHeight="1">
      <c r="G14" s="19" t="inlineStr">
        <is>
          <t>2   Core correlation</t>
        </is>
      </c>
      <c r="H14" s="20" t="n"/>
      <c r="I14" s="20" t="n"/>
      <c r="J14" s="20" t="n"/>
      <c r="K14" s="21" t="n"/>
    </row>
    <row r="15" ht="26.5" customHeight="1">
      <c r="G15" s="22" t="inlineStr">
        <is>
          <t>Core and gauge density at each location; N is calculated. Correlated on an earlier day? Type N on line N.</t>
        </is>
      </c>
      <c r="H15" s="20" t="n"/>
      <c r="I15" s="20" t="n"/>
      <c r="J15" s="20" t="n"/>
      <c r="K15" s="21" t="n"/>
    </row>
    <row r="16" ht="4.55" customHeight="1"/>
    <row r="17" ht="17" customHeight="1">
      <c r="G17" s="19" t="inlineStr">
        <is>
          <t>3   Tons &amp; notes</t>
        </is>
      </c>
      <c r="H17" s="20" t="n"/>
      <c r="I17" s="20" t="n"/>
      <c r="J17" s="20" t="n"/>
      <c r="K17" s="21" t="n"/>
    </row>
    <row r="18" ht="26.5" customHeight="1">
      <c r="G18" s="22" t="inlineStr">
        <is>
          <t>HMA tons in the test area sets the number of sites. Notes: Enter goes to the next line.</t>
        </is>
      </c>
      <c r="H18" s="20" t="n"/>
      <c r="I18" s="20" t="n"/>
      <c r="J18" s="20" t="n"/>
      <c r="K18" s="21" t="n"/>
    </row>
    <row r="19" ht="54.66" customHeight="1"/>
    <row r="20" ht="17" customHeight="1">
      <c r="G20" s="19" t="inlineStr">
        <is>
          <t>4   Gauge density</t>
        </is>
      </c>
      <c r="H20" s="20" t="n"/>
      <c r="I20" s="20" t="n"/>
      <c r="J20" s="20" t="n"/>
      <c r="K20" s="21" t="n"/>
    </row>
    <row r="21" ht="26.5" customHeight="1">
      <c r="G21" s="22" t="inlineStr">
        <is>
          <t>Readings a and b at every site, in g/cc.</t>
        </is>
      </c>
      <c r="H21" s="20" t="n"/>
      <c r="I21" s="20" t="n"/>
      <c r="J21" s="20" t="n"/>
      <c r="K21" s="21" t="n"/>
    </row>
    <row r="22" ht="3.75" customHeight="1"/>
    <row r="23" ht="17" customHeight="1">
      <c r="G23" s="19" t="inlineStr">
        <is>
          <t>5   Result</t>
        </is>
      </c>
      <c r="H23" s="20" t="n"/>
      <c r="I23" s="20" t="n"/>
      <c r="J23" s="20" t="n"/>
      <c r="K23" s="21" t="n"/>
    </row>
    <row r="24" ht="26.5" customHeight="1">
      <c r="G24" s="22" t="inlineStr">
        <is>
          <t>S is the relative density, with PASS, LOW or HIGH beside the spec range.</t>
        </is>
      </c>
      <c r="H24" s="20" t="n"/>
      <c r="I24" s="20" t="n"/>
      <c r="J24" s="20" t="n"/>
      <c r="K24" s="21" t="n"/>
    </row>
    <row r="25" ht="4.16" customHeight="1"/>
    <row r="26" ht="18" customHeight="1">
      <c r="G26" s="23" t="inlineStr">
        <is>
          <t>Tab or Enter jumps to the next yellow cell.</t>
        </is>
      </c>
      <c r="H26" s="20" t="n"/>
      <c r="I26" s="20" t="n"/>
      <c r="J26" s="20" t="n"/>
      <c r="K26" s="21" t="n"/>
    </row>
    <row r="27" ht="14" customHeight="1"/>
    <row r="28" ht="20" customHeight="1">
      <c r="B28" s="17" t="inlineStr">
        <is>
          <t>RED MEANS CHECK IT</t>
        </is>
      </c>
      <c r="C28" s="18" t="n"/>
      <c r="D28" s="18" t="n"/>
      <c r="E28" s="18" t="n"/>
      <c r="F28" s="18" t="n"/>
      <c r="G28" s="18" t="n"/>
      <c r="H28" s="18" t="n"/>
      <c r="I28" s="18" t="n"/>
      <c r="J28" s="18" t="n"/>
      <c r="K28" s="18" t="n"/>
    </row>
    <row r="29" ht="8" customHeight="1"/>
    <row r="30" ht="24" customHeight="1">
      <c r="B30" s="24" t="inlineStr">
        <is>
          <t>RETEST</t>
        </is>
      </c>
      <c r="C30" s="25" t="n"/>
      <c r="D30" s="24" t="inlineStr">
        <is>
          <t>LOW / HIGH</t>
        </is>
      </c>
      <c r="E30" s="25" t="n"/>
      <c r="F30" s="24" t="inlineStr">
        <is>
          <t>&gt; 12 MO</t>
        </is>
      </c>
      <c r="G30" s="25" t="n"/>
      <c r="H30" s="24" t="inlineStr">
        <is>
          <t>CHECK B &amp; C</t>
        </is>
      </c>
      <c r="I30" s="25" t="n"/>
      <c r="J30" s="24" t="inlineStr">
        <is>
          <t>500 T MAX</t>
        </is>
      </c>
      <c r="K30" s="25" t="n"/>
    </row>
    <row r="31" ht="28" customHeight="1">
      <c r="B31" s="26" t="inlineStr">
        <is>
          <t>a and b over 0.05 apart</t>
        </is>
      </c>
      <c r="C31" s="21" t="n"/>
      <c r="D31" s="26" t="inlineStr">
        <is>
          <t>outside the spec range</t>
        </is>
      </c>
      <c r="E31" s="21" t="n"/>
      <c r="F31" s="26" t="inlineStr">
        <is>
          <t>gauge calibration too old</t>
        </is>
      </c>
      <c r="G31" s="21" t="n"/>
      <c r="H31" s="26" t="inlineStr">
        <is>
          <t>station typo</t>
        </is>
      </c>
      <c r="I31" s="21" t="n"/>
      <c r="J31" s="26" t="inlineStr">
        <is>
          <t>split the test area</t>
        </is>
      </c>
      <c r="K31" s="21" t="n"/>
    </row>
    <row r="32" ht="14" customHeight="1"/>
    <row r="33" ht="20" customHeight="1">
      <c r="B33" s="17" t="inlineStr">
        <is>
          <t>SAVE A ONE-PAGE PDF  (TL-3112 TAB)</t>
        </is>
      </c>
      <c r="C33" s="18" t="n"/>
      <c r="D33" s="18" t="n"/>
      <c r="E33" s="18" t="n"/>
      <c r="F33" s="18" t="n"/>
      <c r="G33" s="18" t="n"/>
      <c r="H33" s="18" t="n"/>
      <c r="I33" s="18" t="n"/>
      <c r="J33" s="18" t="n"/>
      <c r="K33" s="18" t="n"/>
    </row>
    <row r="34" ht="8" customHeight="1"/>
    <row r="35" ht="21" customHeight="1">
      <c r="B35" s="27" t="inlineStr">
        <is>
          <t>Excel</t>
        </is>
      </c>
      <c r="C35" s="28" t="n"/>
      <c r="D35" s="28" t="n"/>
      <c r="E35" s="29" t="inlineStr">
        <is>
          <t>File › Print › Save as PDF   (Windows: Microsoft Print to PDF)</t>
        </is>
      </c>
      <c r="F35" s="28" t="n"/>
      <c r="G35" s="28" t="n"/>
      <c r="H35" s="28" t="n"/>
      <c r="I35" s="28" t="n"/>
      <c r="J35" s="28" t="n"/>
      <c r="K35" s="28" t="n"/>
    </row>
    <row r="36" ht="21" customHeight="1">
      <c r="B36" s="27" t="inlineStr">
        <is>
          <t>Numbers</t>
        </is>
      </c>
      <c r="C36" s="28" t="n"/>
      <c r="D36" s="28" t="n"/>
      <c r="E36" s="29" t="inlineStr">
        <is>
          <t>File › Print › This Sheet › Fit › PDF</t>
        </is>
      </c>
      <c r="F36" s="28" t="n"/>
      <c r="G36" s="28" t="n"/>
      <c r="H36" s="28" t="n"/>
      <c r="I36" s="28" t="n"/>
      <c r="J36" s="28" t="n"/>
      <c r="K36" s="28" t="n"/>
    </row>
    <row r="37" ht="21" customHeight="1">
      <c r="B37" s="27" t="inlineStr">
        <is>
          <t>Google Sheets</t>
        </is>
      </c>
      <c r="C37" s="28" t="n"/>
      <c r="D37" s="28" t="n"/>
      <c r="E37" s="29" t="inlineStr">
        <is>
          <t>File › Download › PDF › Scale: Fit to page</t>
        </is>
      </c>
      <c r="F37" s="28" t="n"/>
      <c r="G37" s="28" t="n"/>
      <c r="H37" s="28" t="n"/>
      <c r="I37" s="28" t="n"/>
      <c r="J37" s="28" t="n"/>
      <c r="K37" s="28" t="n"/>
    </row>
    <row r="38" ht="21" customHeight="1">
      <c r="B38" s="27" t="inlineStr">
        <is>
          <t>iPhone / iPad</t>
        </is>
      </c>
      <c r="C38" s="28" t="n"/>
      <c r="D38" s="28" t="n"/>
      <c r="E38" s="29" t="inlineStr">
        <is>
          <t>… › Export › PDF</t>
        </is>
      </c>
      <c r="F38" s="28" t="n"/>
      <c r="G38" s="28" t="n"/>
      <c r="H38" s="28" t="n"/>
      <c r="I38" s="28" t="n"/>
      <c r="J38" s="28" t="n"/>
      <c r="K38" s="28" t="n"/>
    </row>
    <row r="39" ht="10" customHeight="1"/>
    <row r="40" ht="20" customHeight="1">
      <c r="B40" s="30" t="inlineStr">
        <is>
          <t>Another test area?  Copy the TL-3112 tab (right-click the tab).</t>
        </is>
      </c>
      <c r="C40" s="20" t="n"/>
      <c r="D40" s="20" t="n"/>
      <c r="E40" s="20" t="n"/>
      <c r="F40" s="20" t="n"/>
      <c r="G40" s="20" t="n"/>
      <c r="H40" s="20" t="n"/>
      <c r="I40" s="20" t="n"/>
      <c r="J40" s="20" t="n"/>
      <c r="K40" s="21" t="n"/>
    </row>
    <row r="41" ht="22" customHeight="1"/>
    <row r="42" ht="12" customHeight="1">
      <c r="A42" s="1" t="n"/>
      <c r="B42" s="2" t="n"/>
      <c r="C42" s="2" t="n"/>
      <c r="D42" s="2" t="n"/>
      <c r="E42" s="2" t="n"/>
      <c r="F42" s="2" t="n"/>
      <c r="G42" s="2" t="n"/>
      <c r="H42" s="2" t="n"/>
      <c r="I42" s="2" t="n"/>
      <c r="J42" s="2" t="n"/>
      <c r="K42" s="2" t="n"/>
      <c r="L42" s="3" t="n"/>
    </row>
    <row r="43" ht="20" customHeight="1">
      <c r="A43" s="4" t="n"/>
      <c r="B43" s="31" t="inlineStr">
        <is>
          <t>Bunker Inspections  ·  bunkerinspections.com  ·  contact@bunkerinspections.com</t>
        </is>
      </c>
      <c r="C43" s="8" t="n"/>
      <c r="D43" s="8" t="n"/>
      <c r="E43" s="8" t="n"/>
      <c r="F43" s="8" t="n"/>
      <c r="G43" s="8" t="n"/>
      <c r="H43" s="8" t="n"/>
      <c r="I43" s="8" t="n"/>
      <c r="J43" s="8" t="n"/>
      <c r="K43" s="9" t="n"/>
      <c r="L43" s="6" t="n"/>
    </row>
    <row r="44" ht="18" customHeight="1">
      <c r="A44" s="4" t="n"/>
      <c r="B44" s="32" t="inlineStr">
        <is>
          <t>Follows California Test 375 (Feb 2012) and DOT TL-3112 (REV 08/2026).  ·  v1.3</t>
        </is>
      </c>
      <c r="C44" s="8" t="n"/>
      <c r="D44" s="8" t="n"/>
      <c r="E44" s="8" t="n"/>
      <c r="F44" s="8" t="n"/>
      <c r="G44" s="8" t="n"/>
      <c r="H44" s="8" t="n"/>
      <c r="I44" s="8" t="n"/>
      <c r="J44" s="8" t="n"/>
      <c r="K44" s="9" t="n"/>
      <c r="L44" s="6" t="n"/>
    </row>
    <row r="45" ht="42" customHeight="1">
      <c r="A45" s="4" t="n"/>
      <c r="B45" s="33" t="inlineStr">
        <is>
          <t>Provided as is, without warranty of any kind. Check every result against CT 375, the current form and your contract before relying on it; you are responsible for its use. Bunker Inspections is not liable for any loss arising from it and is not affiliated with Caltrans. Terms of use: bunkerinspections.com/#terms</t>
        </is>
      </c>
      <c r="C45" s="8" t="n"/>
      <c r="D45" s="8" t="n"/>
      <c r="E45" s="8" t="n"/>
      <c r="F45" s="8" t="n"/>
      <c r="G45" s="8" t="n"/>
      <c r="H45" s="8" t="n"/>
      <c r="I45" s="8" t="n"/>
      <c r="J45" s="8" t="n"/>
      <c r="K45" s="9" t="n"/>
      <c r="L45" s="6" t="n"/>
    </row>
    <row r="46" ht="10" customHeight="1">
      <c r="A46" s="11" t="n"/>
      <c r="B46" s="12" t="n"/>
      <c r="C46" s="12" t="n"/>
      <c r="D46" s="12" t="n"/>
      <c r="E46" s="12" t="n"/>
      <c r="F46" s="12" t="n"/>
      <c r="G46" s="12" t="n"/>
      <c r="H46" s="12" t="n"/>
      <c r="I46" s="12" t="n"/>
      <c r="J46" s="12" t="n"/>
      <c r="K46" s="12" t="n"/>
      <c r="L46" s="13" t="n"/>
    </row>
  </sheetData>
  <sheetProtection selectLockedCells="0" selectUnlockedCells="0" sheet="1" objects="1" insertRows="1" insertHyperlinks="1" autoFilter="1" scenarios="1" formatColumns="0" deleteColumns="1" insertColumns="1" pivotTables="1" deleteRows="1" formatCells="1" formatRows="0" sort="1"/>
  <mergeCells count="38">
    <mergeCell ref="E36:K36"/>
    <mergeCell ref="G21:K21"/>
    <mergeCell ref="G12:K12"/>
    <mergeCell ref="B40:K40"/>
    <mergeCell ref="G11:K11"/>
    <mergeCell ref="B31:C31"/>
    <mergeCell ref="H31:I31"/>
    <mergeCell ref="D31:E31"/>
    <mergeCell ref="G23:K23"/>
    <mergeCell ref="B33:K33"/>
    <mergeCell ref="B38:D38"/>
    <mergeCell ref="G17:K17"/>
    <mergeCell ref="E37:K37"/>
    <mergeCell ref="B45:K45"/>
    <mergeCell ref="J30:K30"/>
    <mergeCell ref="F30:G30"/>
    <mergeCell ref="B37:D37"/>
    <mergeCell ref="B4:K4"/>
    <mergeCell ref="B3:K3"/>
    <mergeCell ref="G18:K18"/>
    <mergeCell ref="B36:D36"/>
    <mergeCell ref="G15:K15"/>
    <mergeCell ref="G24:K24"/>
    <mergeCell ref="B35:D35"/>
    <mergeCell ref="E35:K35"/>
    <mergeCell ref="G14:K14"/>
    <mergeCell ref="F31:G31"/>
    <mergeCell ref="B43:K43"/>
    <mergeCell ref="E38:K38"/>
    <mergeCell ref="J31:K31"/>
    <mergeCell ref="G26:K26"/>
    <mergeCell ref="B30:C30"/>
    <mergeCell ref="B8:K8"/>
    <mergeCell ref="G20:K20"/>
    <mergeCell ref="D30:E30"/>
    <mergeCell ref="B44:K44"/>
    <mergeCell ref="B28:K28"/>
    <mergeCell ref="H30:I30"/>
  </mergeCells>
  <printOptions horizontalCentered="1"/>
  <pageMargins left="0.4" right="0.4" top="0.4" bottom="0.4" header="0.5" footer="0.5"/>
  <pageSetup orientation="portrait" paperSize="1" fitToHeight="1" fitToWidth="1"/>
  <ignoredErrors>
    <ignoredError sqref="A1:L80" unlockedFormula="1" formula="1" formulaRange="1" numberStoredAsText="1" emptyCellReference="1" evalError="1"/>
  </ignoredErrors>
  <drawing xmlns:r="http://schemas.openxmlformats.org/officeDocument/2006/relationships" r:id="rId1"/>
</worksheet>
</file>

<file path=xl/worksheets/sheet2.xml><?xml version="1.0" encoding="utf-8"?>
<worksheet xmlns="http://schemas.openxmlformats.org/spreadsheetml/2006/main">
  <sheetPr>
    <tabColor rgb="001A1A1A"/>
    <outlinePr summaryBelow="1" summaryRight="1"/>
    <pageSetUpPr fitToPage="1"/>
  </sheetPr>
  <dimension ref="A1:L53"/>
  <sheetViews>
    <sheetView showGridLines="0" workbookViewId="0">
      <selection activeCell="A5" sqref="A5"/>
    </sheetView>
  </sheetViews>
  <sheetFormatPr baseColWidth="8" defaultRowHeight="15"/>
  <cols>
    <col width="27.5" customWidth="1" min="1" max="1"/>
    <col width="5.5"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s>
  <sheetData>
    <row r="1" ht="13" customHeight="1">
      <c r="A1" s="34" t="inlineStr">
        <is>
          <t>STATE OF CALIFORNIA • DEPARTMENT OF TRANSPORTATION</t>
        </is>
      </c>
      <c r="B1" s="20" t="n"/>
      <c r="C1" s="20" t="n"/>
      <c r="D1" s="20" t="n"/>
      <c r="E1" s="20" t="n"/>
      <c r="F1" s="20" t="n"/>
      <c r="G1" s="20" t="n"/>
      <c r="H1" s="21" t="n"/>
    </row>
    <row r="2" ht="20" customHeight="1">
      <c r="A2" s="35" t="inlineStr">
        <is>
          <t>DENSITY AND RELATIVE COMPACTION OF IN-SITU HOT MIX ASPHALT</t>
        </is>
      </c>
      <c r="B2" s="20" t="n"/>
      <c r="C2" s="20" t="n"/>
      <c r="D2" s="20" t="n"/>
      <c r="E2" s="20" t="n"/>
      <c r="F2" s="20" t="n"/>
      <c r="G2" s="20" t="n"/>
      <c r="H2" s="20" t="n"/>
      <c r="I2" s="20" t="n"/>
      <c r="J2" s="20" t="n"/>
      <c r="K2" s="20" t="n"/>
      <c r="L2" s="21" t="n"/>
    </row>
    <row r="3" ht="15" customHeight="1">
      <c r="A3" s="36" t="inlineStr">
        <is>
          <t>DOT TL-3112 (REV 08/2026)</t>
        </is>
      </c>
      <c r="B3" s="37" t="n"/>
      <c r="C3" s="37" t="n"/>
      <c r="D3" s="37" t="n"/>
      <c r="E3" s="37" t="n"/>
      <c r="F3" s="37" t="n"/>
      <c r="G3" s="37" t="n"/>
      <c r="H3" s="37" t="n"/>
      <c r="I3" s="37" t="n"/>
      <c r="J3" s="37" t="n"/>
      <c r="K3" s="37" t="n"/>
      <c r="L3" s="37" t="n"/>
    </row>
    <row r="4" ht="16.5" customHeight="1">
      <c r="A4" s="38" t="inlineStr">
        <is>
          <t>PROJECT</t>
        </is>
      </c>
      <c r="B4" s="39" t="n"/>
      <c r="C4" s="39" t="n"/>
      <c r="D4" s="39" t="n"/>
      <c r="E4" s="40" t="n"/>
      <c r="F4" s="41" t="inlineStr">
        <is>
          <t>Test By</t>
        </is>
      </c>
      <c r="G4" s="39" t="n"/>
      <c r="H4" s="42" t="n"/>
      <c r="I4" s="43" t="inlineStr">
        <is>
          <t>Lot Number</t>
        </is>
      </c>
      <c r="J4" s="42" t="n"/>
      <c r="K4" s="43" t="inlineStr">
        <is>
          <t>Date</t>
        </is>
      </c>
      <c r="L4" s="40" t="n"/>
    </row>
    <row r="5" ht="19.8" customHeight="1">
      <c r="A5" s="44" t="n"/>
      <c r="B5" s="45" t="n"/>
      <c r="C5" s="45" t="n"/>
      <c r="D5" s="45" t="n"/>
      <c r="E5" s="46" t="n"/>
      <c r="F5" s="47" t="n"/>
      <c r="G5" s="48" t="n"/>
      <c r="H5" s="49" t="n"/>
      <c r="I5" s="50" t="n"/>
      <c r="J5" s="49" t="n"/>
      <c r="K5" s="51" t="n"/>
      <c r="L5" s="52" t="n"/>
    </row>
    <row r="6" ht="19.8" customHeight="1">
      <c r="A6" s="53" t="n"/>
      <c r="B6" s="54" t="n"/>
      <c r="C6" s="54" t="n"/>
      <c r="D6" s="54" t="n"/>
      <c r="E6" s="55" t="n"/>
      <c r="F6" s="56" t="inlineStr">
        <is>
          <t>Aggregate Source</t>
        </is>
      </c>
      <c r="G6" s="57" t="n"/>
      <c r="H6" s="50" t="n"/>
      <c r="I6" s="48" t="n"/>
      <c r="J6" s="48" t="n"/>
      <c r="K6" s="48" t="n"/>
      <c r="L6" s="52" t="n"/>
    </row>
    <row r="7" ht="19.8" customHeight="1">
      <c r="A7" s="53" t="n"/>
      <c r="B7" s="54" t="n"/>
      <c r="C7" s="54" t="n"/>
      <c r="D7" s="54" t="n"/>
      <c r="E7" s="55" t="n"/>
      <c r="F7" s="56" t="inlineStr">
        <is>
          <t>HMA Mix Number</t>
        </is>
      </c>
      <c r="G7" s="57" t="n"/>
      <c r="H7" s="50" t="n"/>
      <c r="I7" s="48" t="n"/>
      <c r="J7" s="48" t="n"/>
      <c r="K7" s="48" t="n"/>
      <c r="L7" s="52" t="n"/>
    </row>
    <row r="8" ht="19.8" customHeight="1">
      <c r="A8" s="53" t="n"/>
      <c r="B8" s="54" t="n"/>
      <c r="C8" s="54" t="n"/>
      <c r="D8" s="54" t="n"/>
      <c r="E8" s="55" t="n"/>
      <c r="F8" s="56" t="inlineStr">
        <is>
          <t>Lane Number</t>
        </is>
      </c>
      <c r="G8" s="57" t="n"/>
      <c r="H8" s="50" t="n"/>
      <c r="I8" s="48" t="n"/>
      <c r="J8" s="48" t="n"/>
      <c r="K8" s="48" t="n"/>
      <c r="L8" s="52" t="n"/>
    </row>
    <row r="9" ht="19.8" customHeight="1">
      <c r="A9" s="53" t="n"/>
      <c r="B9" s="54" t="n"/>
      <c r="C9" s="54" t="n"/>
      <c r="D9" s="54" t="n"/>
      <c r="E9" s="55" t="n"/>
      <c r="F9" s="56" t="inlineStr">
        <is>
          <t>Lift Number</t>
        </is>
      </c>
      <c r="G9" s="57" t="n"/>
      <c r="H9" s="50" t="n"/>
      <c r="I9" s="48" t="n"/>
      <c r="J9" s="48" t="n"/>
      <c r="K9" s="48" t="n"/>
      <c r="L9" s="52" t="n"/>
    </row>
    <row r="10" ht="19.8" customHeight="1">
      <c r="A10" s="58" t="n"/>
      <c r="B10" s="59" t="n"/>
      <c r="C10" s="59" t="n"/>
      <c r="D10" s="59" t="n"/>
      <c r="E10" s="60" t="n"/>
      <c r="F10" s="61" t="inlineStr">
        <is>
          <t>Lift Thickness, ft</t>
        </is>
      </c>
      <c r="G10" s="62" t="n"/>
      <c r="H10" s="63" t="n"/>
      <c r="I10" s="64" t="n"/>
      <c r="J10" s="64" t="n"/>
      <c r="K10" s="64" t="n"/>
      <c r="L10" s="65" t="n"/>
    </row>
    <row r="11" ht="17.6" customHeight="1">
      <c r="A11" s="38" t="inlineStr">
        <is>
          <t>DENSITY GAGE</t>
        </is>
      </c>
      <c r="B11" s="39" t="n"/>
      <c r="C11" s="39" t="n"/>
      <c r="D11" s="39" t="n"/>
      <c r="E11" s="40" t="n"/>
      <c r="F11" s="38" t="inlineStr">
        <is>
          <t>TEST AREA LIMITS</t>
        </is>
      </c>
      <c r="G11" s="39" t="n"/>
      <c r="H11" s="39" t="n"/>
      <c r="I11" s="39" t="n"/>
      <c r="J11" s="39" t="n"/>
      <c r="K11" s="39" t="n"/>
      <c r="L11" s="40" t="n"/>
    </row>
    <row r="12" ht="19.8" customHeight="1">
      <c r="A12" s="66" t="inlineStr">
        <is>
          <t>Date of Last Calibration</t>
        </is>
      </c>
      <c r="B12" s="67" t="n"/>
      <c r="C12" s="48" t="n"/>
      <c r="D12" s="48" t="n"/>
      <c r="E12" s="68" t="str">
        <f>IF(AND(ISNUMBER(B12),ISNUMBER(K5)),IF(K5&gt;EDATE(B12,12),"&gt; 12 MO",""),"")</f>
        <v/>
      </c>
      <c r="F12" s="56" t="inlineStr">
        <is>
          <t>(B) Start Station</t>
        </is>
      </c>
      <c r="G12" s="69" t="n"/>
      <c r="H12" s="57" t="n"/>
      <c r="I12" s="70" t="n"/>
      <c r="J12" s="48" t="n"/>
      <c r="K12" s="48" t="n"/>
      <c r="L12" s="52" t="n"/>
    </row>
    <row r="13" ht="19.8" customHeight="1">
      <c r="A13" s="66" t="inlineStr">
        <is>
          <t>Model and ID</t>
        </is>
      </c>
      <c r="B13" s="50" t="n"/>
      <c r="C13" s="48" t="n"/>
      <c r="D13" s="48" t="n"/>
      <c r="E13" s="52" t="n"/>
      <c r="F13" s="56" t="inlineStr">
        <is>
          <t>(C) Finish Station</t>
        </is>
      </c>
      <c r="G13" s="69" t="n"/>
      <c r="H13" s="57" t="n"/>
      <c r="I13" s="70" t="n"/>
      <c r="J13" s="48" t="n"/>
      <c r="K13" s="48" t="n"/>
      <c r="L13" s="52" t="n"/>
    </row>
    <row r="14" ht="19.8" customHeight="1">
      <c r="A14" s="66" t="inlineStr">
        <is>
          <t>(A) Standard Count</t>
        </is>
      </c>
      <c r="B14" s="71" t="n"/>
      <c r="C14" s="48" t="n"/>
      <c r="D14" s="48" t="n"/>
      <c r="E14" s="52" t="n"/>
      <c r="F14" s="56" t="inlineStr">
        <is>
          <t>(D) Length (C - B), ft</t>
        </is>
      </c>
      <c r="G14" s="69" t="n"/>
      <c r="H14" s="57" t="n"/>
      <c r="I14" s="72" t="str">
        <f>IF(AND(ISNUMBER($C$49),ISNUMBER($D$49)),IF($D$49-$C$49&gt;0,$D$49-$C$49,"CHECK B &amp; C"),IF(AND(TRIM(I12)&lt;&gt;"",TRIM(I13)&lt;&gt;""),"CHECK B &amp; C",""))</f>
        <v/>
      </c>
      <c r="J14" s="69" t="n"/>
      <c r="K14" s="69" t="n"/>
      <c r="L14" s="73" t="n"/>
    </row>
    <row r="15" ht="19.8" customHeight="1">
      <c r="A15" s="66" t="inlineStr">
        <is>
          <t>Set/Entered Depth Used*</t>
        </is>
      </c>
      <c r="B15" s="50" t="n"/>
      <c r="C15" s="48" t="n"/>
      <c r="D15" s="48" t="n"/>
      <c r="E15" s="52" t="n"/>
      <c r="F15" s="56" t="inlineStr">
        <is>
          <t>(E) Lane Width, ft</t>
        </is>
      </c>
      <c r="G15" s="69" t="n"/>
      <c r="H15" s="57" t="n"/>
      <c r="I15" s="74" t="n"/>
      <c r="J15" s="48" t="n"/>
      <c r="K15" s="48" t="n"/>
      <c r="L15" s="52" t="n"/>
    </row>
    <row r="16" ht="19.8" customHeight="1">
      <c r="A16" s="75" t="inlineStr">
        <is>
          <t>* Must match value used during correlation</t>
        </is>
      </c>
      <c r="B16" s="76" t="n"/>
      <c r="C16" s="76" t="n"/>
      <c r="D16" s="76" t="n"/>
      <c r="E16" s="77" t="n"/>
      <c r="F16" s="61" t="inlineStr">
        <is>
          <t>(F) Maximum Theoretical Specific Gravity (Gmm)</t>
        </is>
      </c>
      <c r="G16" s="76" t="n"/>
      <c r="H16" s="76" t="n"/>
      <c r="I16" s="76" t="n"/>
      <c r="J16" s="62" t="n"/>
      <c r="K16" s="78" t="n"/>
      <c r="L16" s="65" t="n"/>
    </row>
    <row r="17" ht="17.6" customHeight="1">
      <c r="A17" s="38" t="inlineStr">
        <is>
          <t>CORE CORRELATION WORKSHEET</t>
        </is>
      </c>
      <c r="B17" s="39" t="n"/>
      <c r="C17" s="39" t="n"/>
      <c r="D17" s="39" t="n"/>
      <c r="E17" s="39" t="n"/>
      <c r="F17" s="39" t="n"/>
      <c r="G17" s="39" t="n"/>
      <c r="H17" s="39" t="n"/>
      <c r="I17" s="39" t="n"/>
      <c r="J17" s="39" t="n"/>
      <c r="K17" s="39" t="n"/>
      <c r="L17" s="40" t="n"/>
    </row>
    <row r="18" ht="17.6" customHeight="1">
      <c r="A18" s="79" t="inlineStr">
        <is>
          <t>Location</t>
        </is>
      </c>
      <c r="B18" s="57" t="n"/>
      <c r="C18" s="80" t="inlineStr">
        <is>
          <t>1</t>
        </is>
      </c>
      <c r="D18" s="57" t="n"/>
      <c r="E18" s="80" t="inlineStr">
        <is>
          <t>2</t>
        </is>
      </c>
      <c r="F18" s="57" t="n"/>
      <c r="G18" s="80" t="inlineStr">
        <is>
          <t>3</t>
        </is>
      </c>
      <c r="H18" s="57" t="n"/>
      <c r="I18" s="80" t="inlineStr">
        <is>
          <t>4</t>
        </is>
      </c>
      <c r="J18" s="57" t="n"/>
      <c r="K18" s="80" t="inlineStr">
        <is>
          <t>5</t>
        </is>
      </c>
      <c r="L18" s="73" t="n"/>
    </row>
    <row r="19" ht="19.8" customHeight="1">
      <c r="A19" s="81" t="inlineStr">
        <is>
          <t>Core Density</t>
        </is>
      </c>
      <c r="B19" s="57" t="n"/>
      <c r="C19" s="82" t="n"/>
      <c r="D19" s="49" t="n"/>
      <c r="E19" s="82" t="n"/>
      <c r="F19" s="49" t="n"/>
      <c r="G19" s="82" t="n"/>
      <c r="H19" s="49" t="n"/>
      <c r="I19" s="82" t="n"/>
      <c r="J19" s="49" t="n"/>
      <c r="K19" s="82" t="n"/>
      <c r="L19" s="52" t="n"/>
    </row>
    <row r="20" ht="19.8" customHeight="1">
      <c r="A20" s="81" t="inlineStr">
        <is>
          <t>Gauge Density</t>
        </is>
      </c>
      <c r="B20" s="57" t="n"/>
      <c r="C20" s="82" t="n"/>
      <c r="D20" s="49" t="n"/>
      <c r="E20" s="82" t="n"/>
      <c r="F20" s="49" t="n"/>
      <c r="G20" s="82" t="n"/>
      <c r="H20" s="49" t="n"/>
      <c r="I20" s="82" t="n"/>
      <c r="J20" s="49" t="n"/>
      <c r="K20" s="82" t="n"/>
      <c r="L20" s="52" t="n"/>
    </row>
    <row r="21" ht="29.7" customHeight="1">
      <c r="A21" s="83" t="inlineStr">
        <is>
          <t>Difference (Core Density
- Gauge Density)</t>
        </is>
      </c>
      <c r="B21" s="57" t="n"/>
      <c r="C21" s="84" t="str">
        <f>IF(AND(ISNUMBER(C19),ISNUMBER(C20)),ROUND(C19-C20,3),"")</f>
        <v/>
      </c>
      <c r="D21" s="57" t="n"/>
      <c r="E21" s="84" t="str">
        <f>IF(AND(ISNUMBER(E19),ISNUMBER(E20)),ROUND(E19-E20,3),"")</f>
        <v/>
      </c>
      <c r="F21" s="57" t="n"/>
      <c r="G21" s="84" t="str">
        <f>IF(AND(ISNUMBER(G19),ISNUMBER(G20)),ROUND(G19-G20,3),"")</f>
        <v/>
      </c>
      <c r="H21" s="57" t="n"/>
      <c r="I21" s="84" t="str">
        <f>IF(AND(ISNUMBER(I19),ISNUMBER(I20)),ROUND(I19-I20,3),"")</f>
        <v/>
      </c>
      <c r="J21" s="57" t="n"/>
      <c r="K21" s="84" t="str">
        <f>IF(AND(ISNUMBER(K19),ISNUMBER(K20)),ROUND(K19-K20,3),"")</f>
        <v/>
      </c>
      <c r="L21" s="73" t="n"/>
    </row>
    <row r="22" ht="19.8" customHeight="1">
      <c r="A22" s="81" t="inlineStr">
        <is>
          <t>Total Difference (Sum of Difference)</t>
        </is>
      </c>
      <c r="B22" s="69" t="n"/>
      <c r="C22" s="69" t="n"/>
      <c r="D22" s="69" t="n"/>
      <c r="E22" s="69" t="n"/>
      <c r="F22" s="69" t="n"/>
      <c r="G22" s="69" t="n"/>
      <c r="H22" s="69" t="n"/>
      <c r="I22" s="69" t="n"/>
      <c r="J22" s="57" t="n"/>
      <c r="K22" s="84" t="str">
        <f>IF(COUNT($C$21:$L$21)=0,"",ROUND(SUM($C$21:$L$21),3))</f>
        <v/>
      </c>
      <c r="L22" s="73" t="n"/>
    </row>
    <row r="23" ht="19.8" customHeight="1">
      <c r="A23" s="85" t="inlineStr">
        <is>
          <t>Average Difference (Correlation Factor or Offset) (N)</t>
        </is>
      </c>
      <c r="B23" s="76" t="n"/>
      <c r="C23" s="76" t="n"/>
      <c r="D23" s="76" t="n"/>
      <c r="E23" s="76" t="n"/>
      <c r="F23" s="76" t="n"/>
      <c r="G23" s="76" t="n"/>
      <c r="H23" s="76" t="n"/>
      <c r="I23" s="76" t="n"/>
      <c r="J23" s="62" t="n"/>
      <c r="K23" s="86" t="str">
        <f>IF(COUNT($C$21:$L$21)=0,"",ROUND(AVERAGE($C$21:$L$21),3))</f>
        <v/>
      </c>
      <c r="L23" s="77" t="n"/>
    </row>
    <row r="24" ht="29.7" customHeight="1">
      <c r="A24" s="87" t="inlineStr">
        <is>
          <t>FIELD NOTES AND CALCULATIONS
(Use back if more room is needed)</t>
        </is>
      </c>
      <c r="B24" s="88" t="n"/>
      <c r="C24" s="88" t="n"/>
      <c r="D24" s="88" t="n"/>
      <c r="E24" s="88" t="n"/>
      <c r="F24" s="88" t="n"/>
      <c r="G24" s="88" t="n"/>
      <c r="H24" s="88" t="n"/>
      <c r="I24" s="88" t="n"/>
      <c r="J24" s="88" t="n"/>
      <c r="K24" s="88" t="n"/>
      <c r="L24" s="89" t="n"/>
    </row>
    <row r="25" ht="20.9" customHeight="1">
      <c r="A25" s="90" t="inlineStr">
        <is>
          <t>HMA in test area, tons</t>
        </is>
      </c>
      <c r="B25" s="91" t="n"/>
      <c r="C25" s="92" t="n"/>
      <c r="D25" s="93" t="inlineStr">
        <is>
          <t>Test sites</t>
        </is>
      </c>
      <c r="E25" s="62" t="n"/>
      <c r="F25" s="94" t="str">
        <f>IF(NOT(ISNUMBER(B25)),"",IF(B25&gt;500,"500 T MAX",MAX(5,ROUNDUP(B25/50,0))))</f>
        <v/>
      </c>
      <c r="G25" s="93" t="inlineStr">
        <is>
          <t>Spec. range, %</t>
        </is>
      </c>
      <c r="H25" s="62" t="n"/>
      <c r="I25" s="95" t="n">
        <v>91</v>
      </c>
      <c r="J25" s="96" t="n">
        <v>97</v>
      </c>
      <c r="K25" s="97" t="inlineStr">
        <is>
          <t>Result</t>
        </is>
      </c>
      <c r="L25" s="98" t="str">
        <f>IF(NOT(ISNUMBER(K45)),"",IF(AND(ISNUMBER(I25),K45&lt;I25),"LOW",IF(AND(ISNUMBER(J25),K45&gt;J25),"HIGH","PASS")))</f>
        <v/>
      </c>
    </row>
    <row r="26" ht="18.7" customHeight="1">
      <c r="A26" s="99" t="n"/>
      <c r="B26" s="100" t="n"/>
      <c r="C26" s="100" t="n"/>
      <c r="D26" s="100" t="n"/>
      <c r="E26" s="100" t="n"/>
      <c r="F26" s="100" t="n"/>
      <c r="G26" s="100" t="n"/>
      <c r="H26" s="100" t="n"/>
      <c r="I26" s="100" t="n"/>
      <c r="J26" s="100" t="n"/>
      <c r="K26" s="100" t="n"/>
      <c r="L26" s="101" t="n"/>
    </row>
    <row r="27" ht="18.7" customHeight="1">
      <c r="A27" s="102" t="n"/>
      <c r="B27" s="54" t="n"/>
      <c r="C27" s="54" t="n"/>
      <c r="D27" s="54" t="n"/>
      <c r="E27" s="54" t="n"/>
      <c r="F27" s="54" t="n"/>
      <c r="G27" s="54" t="n"/>
      <c r="H27" s="54" t="n"/>
      <c r="I27" s="54" t="n"/>
      <c r="J27" s="54" t="n"/>
      <c r="K27" s="54" t="n"/>
      <c r="L27" s="55" t="n"/>
    </row>
    <row r="28" ht="18.7" customHeight="1">
      <c r="A28" s="102" t="n"/>
      <c r="B28" s="54" t="n"/>
      <c r="C28" s="54" t="n"/>
      <c r="D28" s="54" t="n"/>
      <c r="E28" s="54" t="n"/>
      <c r="F28" s="54" t="n"/>
      <c r="G28" s="54" t="n"/>
      <c r="H28" s="54" t="n"/>
      <c r="I28" s="54" t="n"/>
      <c r="J28" s="54" t="n"/>
      <c r="K28" s="54" t="n"/>
      <c r="L28" s="55" t="n"/>
    </row>
    <row r="29" ht="18.7" customHeight="1">
      <c r="A29" s="102" t="n"/>
      <c r="B29" s="54" t="n"/>
      <c r="C29" s="54" t="n"/>
      <c r="D29" s="54" t="n"/>
      <c r="E29" s="54" t="n"/>
      <c r="F29" s="54" t="n"/>
      <c r="G29" s="54" t="n"/>
      <c r="H29" s="54" t="n"/>
      <c r="I29" s="54" t="n"/>
      <c r="J29" s="54" t="n"/>
      <c r="K29" s="54" t="n"/>
      <c r="L29" s="55" t="n"/>
    </row>
    <row r="30" ht="18.7" customHeight="1">
      <c r="A30" s="102" t="n"/>
      <c r="B30" s="54" t="n"/>
      <c r="C30" s="54" t="n"/>
      <c r="D30" s="54" t="n"/>
      <c r="E30" s="54" t="n"/>
      <c r="F30" s="54" t="n"/>
      <c r="G30" s="54" t="n"/>
      <c r="H30" s="54" t="n"/>
      <c r="I30" s="54" t="n"/>
      <c r="J30" s="54" t="n"/>
      <c r="K30" s="54" t="n"/>
      <c r="L30" s="55" t="n"/>
    </row>
    <row r="31" ht="18.7" customHeight="1">
      <c r="A31" s="103" t="n"/>
      <c r="B31" s="59" t="n"/>
      <c r="C31" s="59" t="n"/>
      <c r="D31" s="59" t="n"/>
      <c r="E31" s="59" t="n"/>
      <c r="F31" s="59" t="n"/>
      <c r="G31" s="59" t="n"/>
      <c r="H31" s="59" t="n"/>
      <c r="I31" s="59" t="n"/>
      <c r="J31" s="59" t="n"/>
      <c r="K31" s="59" t="n"/>
      <c r="L31" s="60" t="n"/>
    </row>
    <row r="32" ht="19.8" customHeight="1">
      <c r="A32" s="104" t="inlineStr">
        <is>
          <t>COLUMN</t>
        </is>
      </c>
      <c r="B32" s="42" t="n"/>
      <c r="C32" s="105" t="inlineStr">
        <is>
          <t>RANDOM NUMBER</t>
        </is>
      </c>
      <c r="D32" s="39" t="n"/>
      <c r="E32" s="42" t="n"/>
      <c r="F32" s="106" t="inlineStr">
        <is>
          <t>Table #</t>
        </is>
      </c>
      <c r="G32" s="107" t="str">
        <f>IF($D$48="","",IF($C$48=10,1,2))</f>
        <v/>
      </c>
      <c r="H32" s="106" t="inlineStr">
        <is>
          <t>Block #</t>
        </is>
      </c>
      <c r="I32" s="108" t="str">
        <f>IF(ISNUMBER(B14),MOD(B14,10),"")</f>
        <v/>
      </c>
      <c r="J32" s="109" t="n"/>
      <c r="K32" s="109" t="n"/>
      <c r="L32" s="110" t="n"/>
    </row>
    <row r="33" ht="19.8" customHeight="1">
      <c r="A33" s="56" t="inlineStr">
        <is>
          <t>(G) Left (Longitudinal Location)</t>
        </is>
      </c>
      <c r="B33" s="57" t="n"/>
      <c r="C33" s="111" t="str">
        <f>IF(C53="","",INDEX($C$50:$L$50,MATCH(C53,$C$52:$L$52,0)))</f>
        <v/>
      </c>
      <c r="D33" s="111" t="str">
        <f>IF(D53="","",INDEX($C$50:$L$50,MATCH(D53,$C$52:$L$52,0)))</f>
        <v/>
      </c>
      <c r="E33" s="111" t="str">
        <f>IF(E53="","",INDEX($C$50:$L$50,MATCH(E53,$C$52:$L$52,0)))</f>
        <v/>
      </c>
      <c r="F33" s="111" t="str">
        <f>IF(F53="","",INDEX($C$50:$L$50,MATCH(F53,$C$52:$L$52,0)))</f>
        <v/>
      </c>
      <c r="G33" s="111" t="str">
        <f>IF(G53="","",INDEX($C$50:$L$50,MATCH(G53,$C$52:$L$52,0)))</f>
        <v/>
      </c>
      <c r="H33" s="111" t="str">
        <f>IF(H53="","",INDEX($C$50:$L$50,MATCH(H53,$C$52:$L$52,0)))</f>
        <v/>
      </c>
      <c r="I33" s="111" t="str">
        <f>IF(I53="","",INDEX($C$50:$L$50,MATCH(I53,$C$52:$L$52,0)))</f>
        <v/>
      </c>
      <c r="J33" s="111" t="str">
        <f>IF(J53="","",INDEX($C$50:$L$50,MATCH(J53,$C$52:$L$52,0)))</f>
        <v/>
      </c>
      <c r="K33" s="111" t="str">
        <f>IF(K53="","",INDEX($C$50:$L$50,MATCH(K53,$C$52:$L$52,0)))</f>
        <v/>
      </c>
      <c r="L33" s="112" t="str">
        <f>IF(L53="","",INDEX($C$50:$L$50,MATCH(L53,$C$52:$L$52,0)))</f>
        <v/>
      </c>
    </row>
    <row r="34" ht="19.8" customHeight="1">
      <c r="A34" s="61" t="inlineStr">
        <is>
          <t>(H) Right (Transverse Location)</t>
        </is>
      </c>
      <c r="B34" s="62" t="n"/>
      <c r="C34" s="113" t="str">
        <f>IF(C53="","",INDEX($C$51:$L$51,MATCH(C53,$C$52:$L$52,0)))</f>
        <v/>
      </c>
      <c r="D34" s="113" t="str">
        <f>IF(D53="","",INDEX($C$51:$L$51,MATCH(D53,$C$52:$L$52,0)))</f>
        <v/>
      </c>
      <c r="E34" s="113" t="str">
        <f>IF(E53="","",INDEX($C$51:$L$51,MATCH(E53,$C$52:$L$52,0)))</f>
        <v/>
      </c>
      <c r="F34" s="113" t="str">
        <f>IF(F53="","",INDEX($C$51:$L$51,MATCH(F53,$C$52:$L$52,0)))</f>
        <v/>
      </c>
      <c r="G34" s="113" t="str">
        <f>IF(G53="","",INDEX($C$51:$L$51,MATCH(G53,$C$52:$L$52,0)))</f>
        <v/>
      </c>
      <c r="H34" s="113" t="str">
        <f>IF(H53="","",INDEX($C$51:$L$51,MATCH(H53,$C$52:$L$52,0)))</f>
        <v/>
      </c>
      <c r="I34" s="113" t="str">
        <f>IF(I53="","",INDEX($C$51:$L$51,MATCH(I53,$C$52:$L$52,0)))</f>
        <v/>
      </c>
      <c r="J34" s="113" t="str">
        <f>IF(J53="","",INDEX($C$51:$L$51,MATCH(J53,$C$52:$L$52,0)))</f>
        <v/>
      </c>
      <c r="K34" s="113" t="str">
        <f>IF(K53="","",INDEX($C$51:$L$51,MATCH(K53,$C$52:$L$52,0)))</f>
        <v/>
      </c>
      <c r="L34" s="114" t="str">
        <f>IF(L53="","",INDEX($C$51:$L$51,MATCH(L53,$C$52:$L$52,0)))</f>
        <v/>
      </c>
    </row>
    <row r="35" ht="19.8" customHeight="1">
      <c r="A35" s="104" t="inlineStr">
        <is>
          <t>TEST SITE LOCATIONS</t>
        </is>
      </c>
      <c r="B35" s="40" t="n"/>
      <c r="C35" s="115">
        <f>IF((COLUMN()-2)&gt;$C$48,"",(COLUMN()-2))</f>
        <v>1</v>
      </c>
      <c r="D35" s="115">
        <f>IF((COLUMN()-2)&gt;$C$48,"",(COLUMN()-2))</f>
        <v>2</v>
      </c>
      <c r="E35" s="115">
        <f>IF((COLUMN()-2)&gt;$C$48,"",(COLUMN()-2))</f>
        <v>3</v>
      </c>
      <c r="F35" s="115">
        <f>IF((COLUMN()-2)&gt;$C$48,"",(COLUMN()-2))</f>
        <v>4</v>
      </c>
      <c r="G35" s="115">
        <f>IF((COLUMN()-2)&gt;$C$48,"",(COLUMN()-2))</f>
        <v>5</v>
      </c>
      <c r="H35" s="115">
        <f>IF((COLUMN()-2)&gt;$C$48,"",(COLUMN()-2))</f>
        <v>6</v>
      </c>
      <c r="I35" s="115">
        <f>IF((COLUMN()-2)&gt;$C$48,"",(COLUMN()-2))</f>
        <v>7</v>
      </c>
      <c r="J35" s="115">
        <f>IF((COLUMN()-2)&gt;$C$48,"",(COLUMN()-2))</f>
        <v>8</v>
      </c>
      <c r="K35" s="115">
        <f>IF((COLUMN()-2)&gt;$C$48,"",(COLUMN()-2))</f>
        <v>9</v>
      </c>
      <c r="L35" s="116">
        <f>IF((COLUMN()-2)&gt;$C$48,"",(COLUMN()-2))</f>
        <v>10</v>
      </c>
    </row>
    <row r="36" ht="34.1" customHeight="1">
      <c r="A36" s="117" t="inlineStr">
        <is>
          <t>(I) Longitudinal Distance from Start
      D x G (Round up to Whole Number)</t>
        </is>
      </c>
      <c r="B36" s="73" t="n"/>
      <c r="C36" s="118" t="str">
        <f>IF(OR(C33="",NOT(ISNUMBER($I$14))),"",IF($I$14&lt;=0,"",ROUNDUP($I$14*C33,0)))</f>
        <v/>
      </c>
      <c r="D36" s="118" t="str">
        <f>IF(OR(D33="",NOT(ISNUMBER($I$14))),"",IF($I$14&lt;=0,"",ROUNDUP($I$14*D33,0)))</f>
        <v/>
      </c>
      <c r="E36" s="118" t="str">
        <f>IF(OR(E33="",NOT(ISNUMBER($I$14))),"",IF($I$14&lt;=0,"",ROUNDUP($I$14*E33,0)))</f>
        <v/>
      </c>
      <c r="F36" s="118" t="str">
        <f>IF(OR(F33="",NOT(ISNUMBER($I$14))),"",IF($I$14&lt;=0,"",ROUNDUP($I$14*F33,0)))</f>
        <v/>
      </c>
      <c r="G36" s="118" t="str">
        <f>IF(OR(G33="",NOT(ISNUMBER($I$14))),"",IF($I$14&lt;=0,"",ROUNDUP($I$14*G33,0)))</f>
        <v/>
      </c>
      <c r="H36" s="118" t="str">
        <f>IF(OR(H33="",NOT(ISNUMBER($I$14))),"",IF($I$14&lt;=0,"",ROUNDUP($I$14*H33,0)))</f>
        <v/>
      </c>
      <c r="I36" s="118" t="str">
        <f>IF(OR(I33="",NOT(ISNUMBER($I$14))),"",IF($I$14&lt;=0,"",ROUNDUP($I$14*I33,0)))</f>
        <v/>
      </c>
      <c r="J36" s="118" t="str">
        <f>IF(OR(J33="",NOT(ISNUMBER($I$14))),"",IF($I$14&lt;=0,"",ROUNDUP($I$14*J33,0)))</f>
        <v/>
      </c>
      <c r="K36" s="118" t="str">
        <f>IF(OR(K33="",NOT(ISNUMBER($I$14))),"",IF($I$14&lt;=0,"",ROUNDUP($I$14*K33,0)))</f>
        <v/>
      </c>
      <c r="L36" s="119" t="str">
        <f>IF(OR(L33="",NOT(ISNUMBER($I$14))),"",IF($I$14&lt;=0,"",ROUNDUP($I$14*L33,0)))</f>
        <v/>
      </c>
    </row>
    <row r="37" ht="19.8" customHeight="1">
      <c r="A37" s="56" t="inlineStr">
        <is>
          <t>(J) Station I + B</t>
        </is>
      </c>
      <c r="B37" s="73" t="n"/>
      <c r="C37" s="120" t="str">
        <f>IF(OR(C36="",NOT(ISNUMBER($C$49))),"",$C$49+C36)</f>
        <v/>
      </c>
      <c r="D37" s="120" t="str">
        <f>IF(OR(D36="",NOT(ISNUMBER($C$49))),"",$C$49+D36)</f>
        <v/>
      </c>
      <c r="E37" s="120" t="str">
        <f>IF(OR(E36="",NOT(ISNUMBER($C$49))),"",$C$49+E36)</f>
        <v/>
      </c>
      <c r="F37" s="120" t="str">
        <f>IF(OR(F36="",NOT(ISNUMBER($C$49))),"",$C$49+F36)</f>
        <v/>
      </c>
      <c r="G37" s="120" t="str">
        <f>IF(OR(G36="",NOT(ISNUMBER($C$49))),"",$C$49+G36)</f>
        <v/>
      </c>
      <c r="H37" s="120" t="str">
        <f>IF(OR(H36="",NOT(ISNUMBER($C$49))),"",$C$49+H36)</f>
        <v/>
      </c>
      <c r="I37" s="120" t="str">
        <f>IF(OR(I36="",NOT(ISNUMBER($C$49))),"",$C$49+I36)</f>
        <v/>
      </c>
      <c r="J37" s="120" t="str">
        <f>IF(OR(J36="",NOT(ISNUMBER($C$49))),"",$C$49+J36)</f>
        <v/>
      </c>
      <c r="K37" s="120" t="str">
        <f>IF(OR(K36="",NOT(ISNUMBER($C$49))),"",$C$49+K36)</f>
        <v/>
      </c>
      <c r="L37" s="121" t="str">
        <f>IF(OR(L36="",NOT(ISNUMBER($C$49))),"",$C$49+L36)</f>
        <v/>
      </c>
    </row>
    <row r="38" ht="34.1" customHeight="1">
      <c r="A38" s="117" t="inlineStr">
        <is>
          <t>(K) Transverse Distance from Edge
      E x H (Round up to Whole Number)</t>
        </is>
      </c>
      <c r="B38" s="73" t="n"/>
      <c r="C38" s="118" t="str">
        <f>IF(OR(C34="",NOT(ISNUMBER($I$15))),"",IF($I$15&lt;2,"",MIN(MAX(ROUNDUP($I$15*C34,0),1),$I$15-1)))</f>
        <v/>
      </c>
      <c r="D38" s="118" t="str">
        <f>IF(OR(D34="",NOT(ISNUMBER($I$15))),"",IF($I$15&lt;2,"",MIN(MAX(ROUNDUP($I$15*D34,0),1),$I$15-1)))</f>
        <v/>
      </c>
      <c r="E38" s="118" t="str">
        <f>IF(OR(E34="",NOT(ISNUMBER($I$15))),"",IF($I$15&lt;2,"",MIN(MAX(ROUNDUP($I$15*E34,0),1),$I$15-1)))</f>
        <v/>
      </c>
      <c r="F38" s="118" t="str">
        <f>IF(OR(F34="",NOT(ISNUMBER($I$15))),"",IF($I$15&lt;2,"",MIN(MAX(ROUNDUP($I$15*F34,0),1),$I$15-1)))</f>
        <v/>
      </c>
      <c r="G38" s="118" t="str">
        <f>IF(OR(G34="",NOT(ISNUMBER($I$15))),"",IF($I$15&lt;2,"",MIN(MAX(ROUNDUP($I$15*G34,0),1),$I$15-1)))</f>
        <v/>
      </c>
      <c r="H38" s="118" t="str">
        <f>IF(OR(H34="",NOT(ISNUMBER($I$15))),"",IF($I$15&lt;2,"",MIN(MAX(ROUNDUP($I$15*H34,0),1),$I$15-1)))</f>
        <v/>
      </c>
      <c r="I38" s="118" t="str">
        <f>IF(OR(I34="",NOT(ISNUMBER($I$15))),"",IF($I$15&lt;2,"",MIN(MAX(ROUNDUP($I$15*I34,0),1),$I$15-1)))</f>
        <v/>
      </c>
      <c r="J38" s="118" t="str">
        <f>IF(OR(J34="",NOT(ISNUMBER($I$15))),"",IF($I$15&lt;2,"",MIN(MAX(ROUNDUP($I$15*J34,0),1),$I$15-1)))</f>
        <v/>
      </c>
      <c r="K38" s="118" t="str">
        <f>IF(OR(K34="",NOT(ISNUMBER($I$15))),"",IF($I$15&lt;2,"",MIN(MAX(ROUNDUP($I$15*K34,0),1),$I$15-1)))</f>
        <v/>
      </c>
      <c r="L38" s="119" t="str">
        <f>IF(OR(L34="",NOT(ISNUMBER($I$15))),"",IF($I$15&lt;2,"",MIN(MAX(ROUNDUP($I$15*L34,0),1),$I$15-1)))</f>
        <v/>
      </c>
    </row>
    <row r="39" ht="19.8" customHeight="1">
      <c r="A39" s="122" t="inlineStr">
        <is>
          <t>(L) Gauge Density</t>
        </is>
      </c>
      <c r="B39" s="123" t="inlineStr">
        <is>
          <t>a</t>
        </is>
      </c>
      <c r="C39" s="124" t="n"/>
      <c r="D39" s="124" t="n"/>
      <c r="E39" s="124" t="n"/>
      <c r="F39" s="124" t="n"/>
      <c r="G39" s="124" t="n"/>
      <c r="H39" s="124" t="n"/>
      <c r="I39" s="124" t="n"/>
      <c r="J39" s="124" t="n"/>
      <c r="K39" s="124" t="n"/>
      <c r="L39" s="125" t="n"/>
    </row>
    <row r="40" ht="19.8" customHeight="1">
      <c r="A40" s="126" t="n"/>
      <c r="B40" s="123" t="inlineStr">
        <is>
          <t>b</t>
        </is>
      </c>
      <c r="C40" s="124" t="n"/>
      <c r="D40" s="124" t="n"/>
      <c r="E40" s="124" t="n"/>
      <c r="F40" s="124" t="n"/>
      <c r="G40" s="124" t="n"/>
      <c r="H40" s="124" t="n"/>
      <c r="I40" s="124" t="n"/>
      <c r="J40" s="124" t="n"/>
      <c r="K40" s="124" t="n"/>
      <c r="L40" s="125" t="n"/>
    </row>
    <row r="41" ht="19.8" customHeight="1">
      <c r="A41" s="127" t="n"/>
      <c r="B41" s="128" t="inlineStr">
        <is>
          <t>Avg.</t>
        </is>
      </c>
      <c r="C41" s="129" t="str">
        <f>IF(C$35="","",IF(COUNT(C39:C40)&lt;2,"",IF(ROUND(ABS(C39-C40),2)&gt;0.05,"RETEST",ROUND(AVERAGE(C39:C40),2))))</f>
        <v/>
      </c>
      <c r="D41" s="129" t="str">
        <f>IF(D$35="","",IF(COUNT(D39:D40)&lt;2,"",IF(ROUND(ABS(D39-D40),2)&gt;0.05,"RETEST",ROUND(AVERAGE(D39:D40),2))))</f>
        <v/>
      </c>
      <c r="E41" s="129" t="str">
        <f>IF(E$35="","",IF(COUNT(E39:E40)&lt;2,"",IF(ROUND(ABS(E39-E40),2)&gt;0.05,"RETEST",ROUND(AVERAGE(E39:E40),2))))</f>
        <v/>
      </c>
      <c r="F41" s="129" t="str">
        <f>IF(F$35="","",IF(COUNT(F39:F40)&lt;2,"",IF(ROUND(ABS(F39-F40),2)&gt;0.05,"RETEST",ROUND(AVERAGE(F39:F40),2))))</f>
        <v/>
      </c>
      <c r="G41" s="129" t="str">
        <f>IF(G$35="","",IF(COUNT(G39:G40)&lt;2,"",IF(ROUND(ABS(G39-G40),2)&gt;0.05,"RETEST",ROUND(AVERAGE(G39:G40),2))))</f>
        <v/>
      </c>
      <c r="H41" s="129" t="str">
        <f>IF(H$35="","",IF(COUNT(H39:H40)&lt;2,"",IF(ROUND(ABS(H39-H40),2)&gt;0.05,"RETEST",ROUND(AVERAGE(H39:H40),2))))</f>
        <v/>
      </c>
      <c r="I41" s="129" t="str">
        <f>IF(I$35="","",IF(COUNT(I39:I40)&lt;2,"",IF(ROUND(ABS(I39-I40),2)&gt;0.05,"RETEST",ROUND(AVERAGE(I39:I40),2))))</f>
        <v/>
      </c>
      <c r="J41" s="129" t="str">
        <f>IF(J$35="","",IF(COUNT(J39:J40)&lt;2,"",IF(ROUND(ABS(J39-J40),2)&gt;0.05,"RETEST",ROUND(AVERAGE(J39:J40),2))))</f>
        <v/>
      </c>
      <c r="K41" s="129" t="str">
        <f>IF(K$35="","",IF(COUNT(K39:K40)&lt;2,"",IF(ROUND(ABS(K39-K40),2)&gt;0.05,"RETEST",ROUND(AVERAGE(K39:K40),2))))</f>
        <v/>
      </c>
      <c r="L41" s="130" t="str">
        <f>IF(L$35="","",IF(COUNT(L39:L40)&lt;2,"",IF(ROUND(ABS(L39-L40),2)&gt;0.05,"RETEST",ROUND(AVERAGE(L39:L40),2))))</f>
        <v/>
      </c>
    </row>
    <row r="42" ht="19.8" customHeight="1">
      <c r="A42" s="131" t="inlineStr">
        <is>
          <t>(M) Average In-Place Density (All Sites)</t>
        </is>
      </c>
      <c r="B42" s="39" t="n"/>
      <c r="C42" s="42" t="n"/>
      <c r="D42" s="132" t="str">
        <f>IF(COUNT($C$41:$L$41)=0,"",IF(COUNT($C$41:$L$41)&lt;$C$48,COUNT($C$41:$L$41)&amp;" of "&amp;$C$48&amp;" sites",ROUND(AVERAGE($C$41:$L$41),2)))</f>
        <v/>
      </c>
      <c r="E42" s="40" t="n"/>
      <c r="F42" s="131" t="inlineStr">
        <is>
          <t>(P) Not Used</t>
        </is>
      </c>
      <c r="G42" s="39" t="n"/>
      <c r="H42" s="39" t="n"/>
      <c r="I42" s="39" t="n"/>
      <c r="J42" s="42" t="n"/>
      <c r="K42" s="133" t="n"/>
      <c r="L42" s="40" t="n"/>
    </row>
    <row r="43" ht="19.8" customHeight="1">
      <c r="A43" s="56" t="inlineStr">
        <is>
          <t>After Exclusions (Test Strips Only)</t>
        </is>
      </c>
      <c r="B43" s="69" t="n"/>
      <c r="C43" s="57" t="n"/>
      <c r="D43" s="134" t="n"/>
      <c r="E43" s="52" t="n"/>
      <c r="F43" s="56" t="inlineStr">
        <is>
          <t>(Q) Not Used</t>
        </is>
      </c>
      <c r="G43" s="69" t="n"/>
      <c r="H43" s="69" t="n"/>
      <c r="I43" s="69" t="n"/>
      <c r="J43" s="57" t="n"/>
      <c r="K43" s="135" t="n"/>
      <c r="L43" s="73" t="n"/>
    </row>
    <row r="44" ht="19.8" customHeight="1">
      <c r="A44" s="56" t="inlineStr">
        <is>
          <t>(N) Correlation Factor (Gauge to Cores)</t>
        </is>
      </c>
      <c r="B44" s="69" t="n"/>
      <c r="C44" s="57" t="n"/>
      <c r="D44" s="136" t="str">
        <f>IF(ISNUMBER($K$23),$K$23,"")</f>
        <v/>
      </c>
      <c r="E44" s="52" t="n"/>
      <c r="F44" s="56" t="inlineStr">
        <is>
          <t>(R) Maximum Theoretical Specific Gravity (Gmm)</t>
        </is>
      </c>
      <c r="G44" s="69" t="n"/>
      <c r="H44" s="69" t="n"/>
      <c r="I44" s="69" t="n"/>
      <c r="J44" s="57" t="n"/>
      <c r="K44" s="137" t="str">
        <f>IF(ISNUMBER($K$16),$K$16,"")</f>
        <v/>
      </c>
      <c r="L44" s="73" t="n"/>
    </row>
    <row r="45" ht="19.8" customHeight="1">
      <c r="A45" s="61" t="inlineStr">
        <is>
          <t>(O) Corrected In-Place Density (M + N)</t>
        </is>
      </c>
      <c r="B45" s="76" t="n"/>
      <c r="C45" s="62" t="n"/>
      <c r="D45" s="138" t="str">
        <f>IF(AND(ISNUMBER(D42),ISNUMBER(D44)),ROUND(D42+D44,2),"")</f>
        <v/>
      </c>
      <c r="E45" s="77" t="n"/>
      <c r="F45" s="61" t="inlineStr">
        <is>
          <t>(S) Relative Density (O / R), %</t>
        </is>
      </c>
      <c r="G45" s="76" t="n"/>
      <c r="H45" s="76" t="n"/>
      <c r="I45" s="76" t="n"/>
      <c r="J45" s="62" t="n"/>
      <c r="K45" s="139" t="str">
        <f>IF(AND(ISNUMBER(D45),ISNUMBER(K44)),IF(K44&gt;0,ROUND(D45/K44*100,1),""),"")</f>
        <v/>
      </c>
      <c r="L45" s="77" t="n"/>
    </row>
    <row r="46" ht="28" customHeight="1">
      <c r="A46" s="140" t="inlineStr">
        <is>
          <t>Americans with Disabilities Act (ADA) Notice: This document is available in alternative accessible formats. For more information, please contact the Forms Management Unit at (279) 234-2284, TTY 711, in writing at Forms Management Unit, 1120 N Street, MS-89, Sacramento, CA 95814, or by email at Forms.Management.Unit@dot.ca.gov.</t>
        </is>
      </c>
      <c r="B46" s="20" t="n"/>
      <c r="C46" s="20" t="n"/>
      <c r="D46" s="20" t="n"/>
      <c r="E46" s="20" t="n"/>
      <c r="F46" s="20" t="n"/>
      <c r="G46" s="20" t="n"/>
      <c r="H46" s="20" t="n"/>
      <c r="I46" s="20" t="n"/>
      <c r="J46" s="20" t="n"/>
      <c r="K46" s="20" t="n"/>
      <c r="L46" s="21" t="n"/>
    </row>
    <row r="47" hidden="1">
      <c r="A47" s="141" t="inlineStr">
        <is>
          <t>Helpers for the formulas above. Do not edit.</t>
        </is>
      </c>
    </row>
    <row r="48" hidden="1">
      <c r="A48" s="141" t="inlineStr">
        <is>
          <t>Sites / block in use</t>
        </is>
      </c>
      <c r="C48">
        <f>IF(ISNUMBER(F25),MIN(10,MAX(1,INT(F25))),10)</f>
        <v>10</v>
      </c>
      <c r="D48" t="str">
        <f>IF(I32="","",IF(ISNUMBER(I32),MOD(INT(I32),10),IFERROR(MOD(INT(VALUE(I32)),10),"")))</f>
        <v/>
      </c>
    </row>
    <row r="49" hidden="1">
      <c r="A49" s="141" t="inlineStr">
        <is>
          <t>Start / finish station</t>
        </is>
      </c>
      <c r="C49" t="str">
        <f>IF(ISNUMBER(I12),I12,IF(TRIM(I12)="","",IFERROR(VALUE(SUBSTITUTE(SUBSTITUTE(TRIM(I12),"+","")," ","")),"")))</f>
        <v/>
      </c>
      <c r="D49" t="str">
        <f>IF(ISNUMBER(I13),I13,IF(TRIM(I13)="","",IFERROR(VALUE(SUBSTITUTE(SUBSTITUTE(TRIM(I13),"+","")," ","")),"")))</f>
        <v/>
      </c>
    </row>
    <row r="50" hidden="1">
      <c r="A50" s="141" t="inlineStr">
        <is>
          <t>Pairs from the table: longit.</t>
        </is>
      </c>
      <c r="C50" t="str">
        <f>IF(OR($D$48="",(COLUMN()-2)&gt;$C$48),"",IF($G$32=1,IF($D$48&lt;5,INDEX('Table 1'!$B$5:$K$14,(COLUMN()-2),2*$D$48+1),INDEX('Table 1'!$B$17:$K$26,(COLUMN()-2),2*($D$48-5)+1)),IF($D$48&lt;5,INDEX('Table 2'!$B$5:$K$13,(COLUMN()-2),2*$D$48+1),INDEX('Table 2'!$B$16:$K$24,(COLUMN()-2),2*($D$48-5)+1))))</f>
        <v/>
      </c>
      <c r="D50" t="str">
        <f>IF(OR($D$48="",(COLUMN()-2)&gt;$C$48),"",IF($G$32=1,IF($D$48&lt;5,INDEX('Table 1'!$B$5:$K$14,(COLUMN()-2),2*$D$48+1),INDEX('Table 1'!$B$17:$K$26,(COLUMN()-2),2*($D$48-5)+1)),IF($D$48&lt;5,INDEX('Table 2'!$B$5:$K$13,(COLUMN()-2),2*$D$48+1),INDEX('Table 2'!$B$16:$K$24,(COLUMN()-2),2*($D$48-5)+1))))</f>
        <v/>
      </c>
      <c r="E50" t="str">
        <f>IF(OR($D$48="",(COLUMN()-2)&gt;$C$48),"",IF($G$32=1,IF($D$48&lt;5,INDEX('Table 1'!$B$5:$K$14,(COLUMN()-2),2*$D$48+1),INDEX('Table 1'!$B$17:$K$26,(COLUMN()-2),2*($D$48-5)+1)),IF($D$48&lt;5,INDEX('Table 2'!$B$5:$K$13,(COLUMN()-2),2*$D$48+1),INDEX('Table 2'!$B$16:$K$24,(COLUMN()-2),2*($D$48-5)+1))))</f>
        <v/>
      </c>
      <c r="F50" t="str">
        <f>IF(OR($D$48="",(COLUMN()-2)&gt;$C$48),"",IF($G$32=1,IF($D$48&lt;5,INDEX('Table 1'!$B$5:$K$14,(COLUMN()-2),2*$D$48+1),INDEX('Table 1'!$B$17:$K$26,(COLUMN()-2),2*($D$48-5)+1)),IF($D$48&lt;5,INDEX('Table 2'!$B$5:$K$13,(COLUMN()-2),2*$D$48+1),INDEX('Table 2'!$B$16:$K$24,(COLUMN()-2),2*($D$48-5)+1))))</f>
        <v/>
      </c>
      <c r="G50" t="str">
        <f>IF(OR($D$48="",(COLUMN()-2)&gt;$C$48),"",IF($G$32=1,IF($D$48&lt;5,INDEX('Table 1'!$B$5:$K$14,(COLUMN()-2),2*$D$48+1),INDEX('Table 1'!$B$17:$K$26,(COLUMN()-2),2*($D$48-5)+1)),IF($D$48&lt;5,INDEX('Table 2'!$B$5:$K$13,(COLUMN()-2),2*$D$48+1),INDEX('Table 2'!$B$16:$K$24,(COLUMN()-2),2*($D$48-5)+1))))</f>
        <v/>
      </c>
      <c r="H50" t="str">
        <f>IF(OR($D$48="",(COLUMN()-2)&gt;$C$48),"",IF($G$32=1,IF($D$48&lt;5,INDEX('Table 1'!$B$5:$K$14,(COLUMN()-2),2*$D$48+1),INDEX('Table 1'!$B$17:$K$26,(COLUMN()-2),2*($D$48-5)+1)),IF($D$48&lt;5,INDEX('Table 2'!$B$5:$K$13,(COLUMN()-2),2*$D$48+1),INDEX('Table 2'!$B$16:$K$24,(COLUMN()-2),2*($D$48-5)+1))))</f>
        <v/>
      </c>
      <c r="I50" t="str">
        <f>IF(OR($D$48="",(COLUMN()-2)&gt;$C$48),"",IF($G$32=1,IF($D$48&lt;5,INDEX('Table 1'!$B$5:$K$14,(COLUMN()-2),2*$D$48+1),INDEX('Table 1'!$B$17:$K$26,(COLUMN()-2),2*($D$48-5)+1)),IF($D$48&lt;5,INDEX('Table 2'!$B$5:$K$13,(COLUMN()-2),2*$D$48+1),INDEX('Table 2'!$B$16:$K$24,(COLUMN()-2),2*($D$48-5)+1))))</f>
        <v/>
      </c>
      <c r="J50" t="str">
        <f>IF(OR($D$48="",(COLUMN()-2)&gt;$C$48),"",IF($G$32=1,IF($D$48&lt;5,INDEX('Table 1'!$B$5:$K$14,(COLUMN()-2),2*$D$48+1),INDEX('Table 1'!$B$17:$K$26,(COLUMN()-2),2*($D$48-5)+1)),IF($D$48&lt;5,INDEX('Table 2'!$B$5:$K$13,(COLUMN()-2),2*$D$48+1),INDEX('Table 2'!$B$16:$K$24,(COLUMN()-2),2*($D$48-5)+1))))</f>
        <v/>
      </c>
      <c r="K50" t="str">
        <f>IF(OR($D$48="",(COLUMN()-2)&gt;$C$48),"",IF($G$32=1,IF($D$48&lt;5,INDEX('Table 1'!$B$5:$K$14,(COLUMN()-2),2*$D$48+1),INDEX('Table 1'!$B$17:$K$26,(COLUMN()-2),2*($D$48-5)+1)),IF($D$48&lt;5,INDEX('Table 2'!$B$5:$K$13,(COLUMN()-2),2*$D$48+1),INDEX('Table 2'!$B$16:$K$24,(COLUMN()-2),2*($D$48-5)+1))))</f>
        <v/>
      </c>
      <c r="L50" t="str">
        <f>IF(OR($D$48="",(COLUMN()-2)&gt;$C$48),"",IF($G$32=1,IF($D$48&lt;5,INDEX('Table 1'!$B$5:$K$14,(COLUMN()-2),2*$D$48+1),INDEX('Table 1'!$B$17:$K$26,(COLUMN()-2),2*($D$48-5)+1)),IF($D$48&lt;5,INDEX('Table 2'!$B$5:$K$13,(COLUMN()-2),2*$D$48+1),INDEX('Table 2'!$B$16:$K$24,(COLUMN()-2),2*($D$48-5)+1))))</f>
        <v/>
      </c>
    </row>
    <row r="51" hidden="1">
      <c r="A51" s="141" t="inlineStr">
        <is>
          <t>Pairs from the table: trans.</t>
        </is>
      </c>
      <c r="C51" t="str">
        <f>IF(OR($D$48="",(COLUMN()-2)&gt;$C$48),"",IF($G$32=1,IF($D$48&lt;5,INDEX('Table 1'!$B$5:$K$14,(COLUMN()-2),2*$D$48+2),INDEX('Table 1'!$B$17:$K$26,(COLUMN()-2),2*($D$48-5)+2)),IF($D$48&lt;5,INDEX('Table 2'!$B$5:$K$13,(COLUMN()-2),2*$D$48+2),INDEX('Table 2'!$B$16:$K$24,(COLUMN()-2),2*($D$48-5)+2))))</f>
        <v/>
      </c>
      <c r="D51" t="str">
        <f>IF(OR($D$48="",(COLUMN()-2)&gt;$C$48),"",IF($G$32=1,IF($D$48&lt;5,INDEX('Table 1'!$B$5:$K$14,(COLUMN()-2),2*$D$48+2),INDEX('Table 1'!$B$17:$K$26,(COLUMN()-2),2*($D$48-5)+2)),IF($D$48&lt;5,INDEX('Table 2'!$B$5:$K$13,(COLUMN()-2),2*$D$48+2),INDEX('Table 2'!$B$16:$K$24,(COLUMN()-2),2*($D$48-5)+2))))</f>
        <v/>
      </c>
      <c r="E51" t="str">
        <f>IF(OR($D$48="",(COLUMN()-2)&gt;$C$48),"",IF($G$32=1,IF($D$48&lt;5,INDEX('Table 1'!$B$5:$K$14,(COLUMN()-2),2*$D$48+2),INDEX('Table 1'!$B$17:$K$26,(COLUMN()-2),2*($D$48-5)+2)),IF($D$48&lt;5,INDEX('Table 2'!$B$5:$K$13,(COLUMN()-2),2*$D$48+2),INDEX('Table 2'!$B$16:$K$24,(COLUMN()-2),2*($D$48-5)+2))))</f>
        <v/>
      </c>
      <c r="F51" t="str">
        <f>IF(OR($D$48="",(COLUMN()-2)&gt;$C$48),"",IF($G$32=1,IF($D$48&lt;5,INDEX('Table 1'!$B$5:$K$14,(COLUMN()-2),2*$D$48+2),INDEX('Table 1'!$B$17:$K$26,(COLUMN()-2),2*($D$48-5)+2)),IF($D$48&lt;5,INDEX('Table 2'!$B$5:$K$13,(COLUMN()-2),2*$D$48+2),INDEX('Table 2'!$B$16:$K$24,(COLUMN()-2),2*($D$48-5)+2))))</f>
        <v/>
      </c>
      <c r="G51" t="str">
        <f>IF(OR($D$48="",(COLUMN()-2)&gt;$C$48),"",IF($G$32=1,IF($D$48&lt;5,INDEX('Table 1'!$B$5:$K$14,(COLUMN()-2),2*$D$48+2),INDEX('Table 1'!$B$17:$K$26,(COLUMN()-2),2*($D$48-5)+2)),IF($D$48&lt;5,INDEX('Table 2'!$B$5:$K$13,(COLUMN()-2),2*$D$48+2),INDEX('Table 2'!$B$16:$K$24,(COLUMN()-2),2*($D$48-5)+2))))</f>
        <v/>
      </c>
      <c r="H51" t="str">
        <f>IF(OR($D$48="",(COLUMN()-2)&gt;$C$48),"",IF($G$32=1,IF($D$48&lt;5,INDEX('Table 1'!$B$5:$K$14,(COLUMN()-2),2*$D$48+2),INDEX('Table 1'!$B$17:$K$26,(COLUMN()-2),2*($D$48-5)+2)),IF($D$48&lt;5,INDEX('Table 2'!$B$5:$K$13,(COLUMN()-2),2*$D$48+2),INDEX('Table 2'!$B$16:$K$24,(COLUMN()-2),2*($D$48-5)+2))))</f>
        <v/>
      </c>
      <c r="I51" t="str">
        <f>IF(OR($D$48="",(COLUMN()-2)&gt;$C$48),"",IF($G$32=1,IF($D$48&lt;5,INDEX('Table 1'!$B$5:$K$14,(COLUMN()-2),2*$D$48+2),INDEX('Table 1'!$B$17:$K$26,(COLUMN()-2),2*($D$48-5)+2)),IF($D$48&lt;5,INDEX('Table 2'!$B$5:$K$13,(COLUMN()-2),2*$D$48+2),INDEX('Table 2'!$B$16:$K$24,(COLUMN()-2),2*($D$48-5)+2))))</f>
        <v/>
      </c>
      <c r="J51" t="str">
        <f>IF(OR($D$48="",(COLUMN()-2)&gt;$C$48),"",IF($G$32=1,IF($D$48&lt;5,INDEX('Table 1'!$B$5:$K$14,(COLUMN()-2),2*$D$48+2),INDEX('Table 1'!$B$17:$K$26,(COLUMN()-2),2*($D$48-5)+2)),IF($D$48&lt;5,INDEX('Table 2'!$B$5:$K$13,(COLUMN()-2),2*$D$48+2),INDEX('Table 2'!$B$16:$K$24,(COLUMN()-2),2*($D$48-5)+2))))</f>
        <v/>
      </c>
      <c r="K51" t="str">
        <f>IF(OR($D$48="",(COLUMN()-2)&gt;$C$48),"",IF($G$32=1,IF($D$48&lt;5,INDEX('Table 1'!$B$5:$K$14,(COLUMN()-2),2*$D$48+2),INDEX('Table 1'!$B$17:$K$26,(COLUMN()-2),2*($D$48-5)+2)),IF($D$48&lt;5,INDEX('Table 2'!$B$5:$K$13,(COLUMN()-2),2*$D$48+2),INDEX('Table 2'!$B$16:$K$24,(COLUMN()-2),2*($D$48-5)+2))))</f>
        <v/>
      </c>
      <c r="L51" t="str">
        <f>IF(OR($D$48="",(COLUMN()-2)&gt;$C$48),"",IF($G$32=1,IF($D$48&lt;5,INDEX('Table 1'!$B$5:$K$14,(COLUMN()-2),2*$D$48+2),INDEX('Table 1'!$B$17:$K$26,(COLUMN()-2),2*($D$48-5)+2)),IF($D$48&lt;5,INDEX('Table 2'!$B$5:$K$13,(COLUMN()-2),2*$D$48+2),INDEX('Table 2'!$B$16:$K$24,(COLUMN()-2),2*($D$48-5)+2))))</f>
        <v/>
      </c>
    </row>
    <row r="52" hidden="1">
      <c r="A52" s="141" t="inlineStr">
        <is>
          <t>Sort key</t>
        </is>
      </c>
      <c r="C52" t="str">
        <f>IF(C50="","",C50+(COLUMN()-2)/1000000)</f>
        <v/>
      </c>
      <c r="D52" t="str">
        <f>IF(D50="","",D50+(COLUMN()-2)/1000000)</f>
        <v/>
      </c>
      <c r="E52" t="str">
        <f>IF(E50="","",E50+(COLUMN()-2)/1000000)</f>
        <v/>
      </c>
      <c r="F52" t="str">
        <f>IF(F50="","",F50+(COLUMN()-2)/1000000)</f>
        <v/>
      </c>
      <c r="G52" t="str">
        <f>IF(G50="","",G50+(COLUMN()-2)/1000000)</f>
        <v/>
      </c>
      <c r="H52" t="str">
        <f>IF(H50="","",H50+(COLUMN()-2)/1000000)</f>
        <v/>
      </c>
      <c r="I52" t="str">
        <f>IF(I50="","",I50+(COLUMN()-2)/1000000)</f>
        <v/>
      </c>
      <c r="J52" t="str">
        <f>IF(J50="","",J50+(COLUMN()-2)/1000000)</f>
        <v/>
      </c>
      <c r="K52" t="str">
        <f>IF(K50="","",K50+(COLUMN()-2)/1000000)</f>
        <v/>
      </c>
      <c r="L52" t="str">
        <f>IF(L50="","",L50+(COLUMN()-2)/1000000)</f>
        <v/>
      </c>
    </row>
    <row r="53" hidden="1">
      <c r="A53" s="141" t="inlineStr">
        <is>
          <t>Sorted key</t>
        </is>
      </c>
      <c r="C53" t="str">
        <f>IF((COLUMN()-2)&gt;COUNT($C$52:$L$52),"",SMALL($C$52:$L$52,(COLUMN()-2)))</f>
        <v/>
      </c>
      <c r="D53" t="str">
        <f>IF((COLUMN()-2)&gt;COUNT($C$52:$L$52),"",SMALL($C$52:$L$52,(COLUMN()-2)))</f>
        <v/>
      </c>
      <c r="E53" t="str">
        <f>IF((COLUMN()-2)&gt;COUNT($C$52:$L$52),"",SMALL($C$52:$L$52,(COLUMN()-2)))</f>
        <v/>
      </c>
      <c r="F53" t="str">
        <f>IF((COLUMN()-2)&gt;COUNT($C$52:$L$52),"",SMALL($C$52:$L$52,(COLUMN()-2)))</f>
        <v/>
      </c>
      <c r="G53" t="str">
        <f>IF((COLUMN()-2)&gt;COUNT($C$52:$L$52),"",SMALL($C$52:$L$52,(COLUMN()-2)))</f>
        <v/>
      </c>
      <c r="H53" t="str">
        <f>IF((COLUMN()-2)&gt;COUNT($C$52:$L$52),"",SMALL($C$52:$L$52,(COLUMN()-2)))</f>
        <v/>
      </c>
      <c r="I53" t="str">
        <f>IF((COLUMN()-2)&gt;COUNT($C$52:$L$52),"",SMALL($C$52:$L$52,(COLUMN()-2)))</f>
        <v/>
      </c>
      <c r="J53" t="str">
        <f>IF((COLUMN()-2)&gt;COUNT($C$52:$L$52),"",SMALL($C$52:$L$52,(COLUMN()-2)))</f>
        <v/>
      </c>
      <c r="K53" t="str">
        <f>IF((COLUMN()-2)&gt;COUNT($C$52:$L$52),"",SMALL($C$52:$L$52,(COLUMN()-2)))</f>
        <v/>
      </c>
      <c r="L53" t="str">
        <f>IF((COLUMN()-2)&gt;COUNT($C$52:$L$52),"",SMALL($C$52:$L$52,(COLUMN()-2)))</f>
        <v/>
      </c>
    </row>
  </sheetData>
  <sheetProtection selectLockedCells="1" selectUnlockedCells="0" sheet="1" objects="1" insertRows="1" insertHyperlinks="1" autoFilter="1" scenarios="1" formatColumns="0" deleteColumns="1" insertColumns="1" pivotTables="1" deleteRows="1" formatCells="1" formatRows="0" sort="1"/>
  <mergeCells count="108">
    <mergeCell ref="G21:H21"/>
    <mergeCell ref="I14:L14"/>
    <mergeCell ref="A23:J23"/>
    <mergeCell ref="F5:H5"/>
    <mergeCell ref="A46:L46"/>
    <mergeCell ref="A11:E11"/>
    <mergeCell ref="D45:E45"/>
    <mergeCell ref="A26:L26"/>
    <mergeCell ref="F45:J45"/>
    <mergeCell ref="G18:H18"/>
    <mergeCell ref="A43:C43"/>
    <mergeCell ref="I18:J18"/>
    <mergeCell ref="A3:H3"/>
    <mergeCell ref="F14:H14"/>
    <mergeCell ref="A33:B33"/>
    <mergeCell ref="K42:L42"/>
    <mergeCell ref="B14:E14"/>
    <mergeCell ref="A35:B35"/>
    <mergeCell ref="G20:H20"/>
    <mergeCell ref="I20:J20"/>
    <mergeCell ref="B13:E13"/>
    <mergeCell ref="A19:B19"/>
    <mergeCell ref="C19:D19"/>
    <mergeCell ref="F12:H12"/>
    <mergeCell ref="B25:C25"/>
    <mergeCell ref="F10:G10"/>
    <mergeCell ref="F6:G6"/>
    <mergeCell ref="A6:E6"/>
    <mergeCell ref="K21:L21"/>
    <mergeCell ref="I13:L13"/>
    <mergeCell ref="A37:B37"/>
    <mergeCell ref="I15:L15"/>
    <mergeCell ref="C32:E32"/>
    <mergeCell ref="K43:L43"/>
    <mergeCell ref="A44:C44"/>
    <mergeCell ref="H7:L7"/>
    <mergeCell ref="A31:L31"/>
    <mergeCell ref="A5:E5"/>
    <mergeCell ref="I32:L32"/>
    <mergeCell ref="F9:G9"/>
    <mergeCell ref="A24:L24"/>
    <mergeCell ref="A4:E4"/>
    <mergeCell ref="G25:H25"/>
    <mergeCell ref="I19:J19"/>
    <mergeCell ref="K19:L19"/>
    <mergeCell ref="C18:D18"/>
    <mergeCell ref="E18:F18"/>
    <mergeCell ref="F15:H15"/>
    <mergeCell ref="A34:B34"/>
    <mergeCell ref="K16:L16"/>
    <mergeCell ref="A22:J22"/>
    <mergeCell ref="B15:E15"/>
    <mergeCell ref="K5:L5"/>
    <mergeCell ref="A36:B36"/>
    <mergeCell ref="K45:L45"/>
    <mergeCell ref="F7:G7"/>
    <mergeCell ref="C20:D20"/>
    <mergeCell ref="A2:L2"/>
    <mergeCell ref="A42:C42"/>
    <mergeCell ref="E20:F20"/>
    <mergeCell ref="A16:E16"/>
    <mergeCell ref="F13:H13"/>
    <mergeCell ref="H6:L6"/>
    <mergeCell ref="K44:L44"/>
    <mergeCell ref="F11:L11"/>
    <mergeCell ref="F8:G8"/>
    <mergeCell ref="I21:J21"/>
    <mergeCell ref="A21:B21"/>
    <mergeCell ref="A29:L29"/>
    <mergeCell ref="C21:D21"/>
    <mergeCell ref="A32:B32"/>
    <mergeCell ref="K23:L23"/>
    <mergeCell ref="D25:E25"/>
    <mergeCell ref="A38:B38"/>
    <mergeCell ref="B12:D12"/>
    <mergeCell ref="K18:L18"/>
    <mergeCell ref="H8:L8"/>
    <mergeCell ref="F44:J44"/>
    <mergeCell ref="F16:J16"/>
    <mergeCell ref="H10:L10"/>
    <mergeCell ref="A1:H1"/>
    <mergeCell ref="A27:L27"/>
    <mergeCell ref="H9:L9"/>
    <mergeCell ref="K20:L20"/>
    <mergeCell ref="A7:E7"/>
    <mergeCell ref="E19:F19"/>
    <mergeCell ref="G19:H19"/>
    <mergeCell ref="F42:J42"/>
    <mergeCell ref="A17:L17"/>
    <mergeCell ref="A18:B18"/>
    <mergeCell ref="K22:L22"/>
    <mergeCell ref="D43:E43"/>
    <mergeCell ref="A28:L28"/>
    <mergeCell ref="F4:H4"/>
    <mergeCell ref="I5:J5"/>
    <mergeCell ref="A8:E8"/>
    <mergeCell ref="A30:L30"/>
    <mergeCell ref="A20:B20"/>
    <mergeCell ref="I4:J4"/>
    <mergeCell ref="F43:J43"/>
    <mergeCell ref="D42:E42"/>
    <mergeCell ref="A45:C45"/>
    <mergeCell ref="A10:E10"/>
    <mergeCell ref="I12:L12"/>
    <mergeCell ref="K4:L4"/>
    <mergeCell ref="D44:E44"/>
    <mergeCell ref="A9:E9"/>
    <mergeCell ref="E21:F21"/>
  </mergeCells>
  <conditionalFormatting sqref="E12">
    <cfRule type="containsText" priority="1" operator="containsText" dxfId="0" text="12 MO">
      <formula>NOT(ISERROR(SEARCH("12 MO",E12)))</formula>
    </cfRule>
  </conditionalFormatting>
  <conditionalFormatting sqref="I14">
    <cfRule type="containsText" priority="2" operator="containsText" dxfId="0" text="CHECK">
      <formula>NOT(ISERROR(SEARCH("CHECK",I14)))</formula>
    </cfRule>
  </conditionalFormatting>
  <conditionalFormatting sqref="F25">
    <cfRule type="containsText" priority="3" operator="containsText" dxfId="0" text="MAX">
      <formula>NOT(ISERROR(SEARCH("MAX",F25)))</formula>
    </cfRule>
  </conditionalFormatting>
  <conditionalFormatting sqref="L25">
    <cfRule type="cellIs" priority="4" operator="equal" dxfId="1">
      <formula>"PASS"</formula>
    </cfRule>
    <cfRule type="cellIs" priority="5" operator="equal" dxfId="0">
      <formula>"LOW"</formula>
    </cfRule>
    <cfRule type="cellIs" priority="6" operator="equal" dxfId="0">
      <formula>"HIGH"</formula>
    </cfRule>
  </conditionalFormatting>
  <conditionalFormatting sqref="C41:L41">
    <cfRule type="containsText" priority="7" operator="containsText" dxfId="0" text="RETEST">
      <formula>NOT(ISERROR(SEARCH("RETEST",C41)))</formula>
    </cfRule>
  </conditionalFormatting>
  <conditionalFormatting sqref="K45">
    <cfRule type="cellIs" priority="8" operator="between" dxfId="1">
      <formula>$I$25</formula>
      <formula>$J$25</formula>
    </cfRule>
  </conditionalFormatting>
  <dataValidations count="20">
    <dataValidation sqref="A5:E5" showDropDown="0" showInputMessage="1" showErrorMessage="0" allowBlank="1" errorTitle="Project" error="Contract / EA, Co-Rte-PM and a description, one per line. Enter goes to the next line." promptTitle="Project" prompt="Contract / EA, Co-Rte-PM and a description, one per line. Enter goes to the next line." errorStyle="stop"/>
    <dataValidation sqref="K5:L5" showDropDown="0" showInputMessage="1" showErrorMessage="1" allowBlank="1" errorTitle="Date" error="Enter a date, e.g. 6/11/2026." promptTitle="Date" prompt="Test date, e.g. 6/11/2026." type="date" errorStyle="stop" operator="between">
      <formula1>DATE(1990,1,1)</formula1>
      <formula2>DATE(2100,12,31)</formula2>
    </dataValidation>
    <dataValidation sqref="H10:L10" showDropDown="0" showInputMessage="1" showErrorMessage="1" allowBlank="1" errorTitle="Lift Thickness, ft" error="Enter the thickness in feet, e.g. 0.18." promptTitle="Lift Thickness, ft" prompt="Compacted thickness in feet, e.g. 0.18. CT 375 applies to lifts of 0.10 ft or more." type="decimal" errorStyle="warning" operator="between">
      <formula1>0.05</formula1>
      <formula2>1</formula2>
    </dataValidation>
    <dataValidation sqref="B12:D12" showDropDown="0" showInputMessage="1" showErrorMessage="1" allowBlank="1" errorTitle="Date of Last Calibration" error="Enter a date, e.g. 12/5/2025." promptTitle="Date of Last Calibration" prompt="Must be within 12 months of the test date (CT 375 1B); shows &gt; 12 MO if not." type="date" errorStyle="stop" operator="between">
      <formula1>DATE(1990,1,1)</formula1>
      <formula2>DATE(2100,12,31)</formula2>
    </dataValidation>
    <dataValidation sqref="B14:E14" showDropDown="0" showInputMessage="1" showErrorMessage="1" allowBlank="1" errorTitle="(A) Standard Count" error="Enter the standard count as a whole number." promptTitle="(A) Standard Count" prompt="Today's 4-minute count on the reference block. Its last digit picks the random-number block." type="whole" errorStyle="stop" operator="between">
      <formula1>1</formula1>
      <formula2>999999</formula2>
    </dataValidation>
    <dataValidation sqref="I12:L12" showDropDown="0" showInputMessage="1" showErrorMessage="0" allowBlank="1" errorTitle="(B) Start Station" error="Type the station either way: 69859 or 698+59." promptTitle="(B) Start Station" prompt="Type the station either way: 69859 or 698+59." errorStyle="stop"/>
    <dataValidation sqref="I13:L13" showDropDown="0" showInputMessage="1" showErrorMessage="0" allowBlank="1" errorTitle="(C) Finish Station" error="Type the station either way: 69859 or 698+59." promptTitle="(C) Finish Station" prompt="Type the station either way: 69859 or 698+59." errorStyle="stop"/>
    <dataValidation sqref="I15:L15" showDropDown="0" showInputMessage="1" showErrorMessage="1" allowBlank="1" errorTitle="(E) Lane Width, ft" error="Enter the lane width in feet, e.g. 12." promptTitle="(E) Lane Width, ft" prompt="Width of the lane being tested, in feet." type="decimal" errorStyle="stop" operator="between">
      <formula1>2</formula1>
      <formula2>200</formula2>
    </dataValidation>
    <dataValidation sqref="K16:L16" showDropDown="0" showInputMessage="1" showErrorMessage="1" allowBlank="1" errorTitle="(F) Gmm" error="Enter Gmm, e.g. 2.512." promptTitle="(F) Gmm" prompt="Maximum theoretical specific gravity (AASHTO T 209), e.g. 2.512. Line R repeats it." type="decimal" errorStyle="stop" operator="between">
      <formula1>1.5</formula1>
      <formula2>3.5</formula2>
    </dataValidation>
    <dataValidation sqref="C19:L19" showDropDown="0" showInputMessage="1" showErrorMessage="1" allowBlank="1" errorTitle="Core Density" error="Enter a density, e.g. 2.385." promptTitle="Core Density" prompt="Core density (AASHTO T 275 bulk specific gravity) at this location." type="decimal" errorStyle="stop" operator="between">
      <formula1>1</formula1>
      <formula2>3.5</formula2>
    </dataValidation>
    <dataValidation sqref="C20:L20" showDropDown="0" showInputMessage="1" showErrorMessage="1" allowBlank="1" errorTitle="Gauge Density" error="Enter a density in g/cc, e.g. 2.36." promptTitle="Gauge Density" prompt="Gauge density at the same spot, before coring, in g/cc." type="decimal" errorStyle="stop" operator="between">
      <formula1>1</formula1>
      <formula2>3.5</formula2>
    </dataValidation>
    <dataValidation sqref="B25:C25" showDropDown="0" showInputMessage="1" showErrorMessage="1" allowBlank="1" errorTitle="Tons in the test area" error="Enter the tonnage as a number." promptTitle="Tons in the test area" prompt="Sets the number of test sites (CT 375 3A): 1 per 50 t or portion, at least 5, 10 for 451-500 t." type="decimal" errorStyle="stop" operator="between">
      <formula1>0.01</formula1>
      <formula2>1000000</formula2>
    </dataValidation>
    <dataValidation sqref="F25" showDropDown="0" showInputMessage="1" showErrorMessage="1" allowBlank="1" errorTitle="Test sites" error="Enter a whole number from 1 to 10." promptTitle="Test sites" prompt="From the tonnage (CT 375 3A). Type 1-10 to set it yourself." type="whole" errorStyle="stop" operator="between">
      <formula1>1</formula1>
      <formula2>10</formula2>
    </dataValidation>
    <dataValidation sqref="A26:L31" showDropDown="0" showInputMessage="1" showErrorMessage="0" allowBlank="1" errorTitle="Field Notes" error="One line per row: press Enter for the next line." promptTitle="Field Notes" prompt="One line per row: press Enter for the next line." errorStyle="stop"/>
    <dataValidation sqref="I25" showDropDown="0" showInputMessage="1" showErrorMessage="1" allowBlank="1" errorTitle="Spec. range, minimum %" error="Enter a percentage, e.g. 91.0." promptTitle="Spec. range, minimum %" prompt="Lowest relative density your contract allows. 2025 Standard Specifications, Type A HMA: 91.0 to 97.0." type="decimal" errorStyle="stop" operator="between">
      <formula1>50</formula1>
      <formula2>100</formula2>
    </dataValidation>
    <dataValidation sqref="J25" showDropDown="0" showInputMessage="1" showErrorMessage="1" allowBlank="1" errorTitle="Spec. range, maximum %" error="Enter a percentage, e.g. 97.0." promptTitle="Spec. range, maximum %" prompt="Highest relative density your contract allows (97.0 for Type A HMA). Delete it if there is no maximum." type="decimal" errorStyle="stop" operator="between">
      <formula1>50</formula1>
      <formula2>100</formula2>
    </dataValidation>
    <dataValidation sqref="I32:L32" showDropDown="0" showInputMessage="1" showErrorMessage="1" allowBlank="1" errorTitle="Block #" error="The block is a single digit, 0 to 9." promptTitle="Block #" prompt="The last digit of the Standard Count (A). To use a different block, type 0-9." type="whole" errorStyle="stop" operator="between">
      <formula1>0</formula1>
      <formula2>9</formula2>
    </dataValidation>
    <dataValidation sqref="C39:L40" showDropDown="0" showInputMessage="1" showErrorMessage="1" allowBlank="1" errorTitle="Density, g/cc" error="Enter a density in g/cc, e.g. 2.36. (pcf / 62.43 = g/cc)" promptTitle="Density, g/cc" prompt="In g/cc to 0.01. a = first reading; b = after turning the gauge 180 degrees." type="decimal" errorStyle="stop" operator="between">
      <formula1>1</formula1>
      <formula2>3.5</formula2>
    </dataValidation>
    <dataValidation sqref="D43:E43" showDropDown="0" showInputMessage="1" showErrorMessage="0" allowBlank="1" errorTitle="After Exclusions" error="Test strips only. Leave blank, or N/A, otherwise." promptTitle="After Exclusions" prompt="Test strips only. Leave blank, or N/A, otherwise." errorStyle="stop"/>
    <dataValidation sqref="D44:E44" showDropDown="0" showInputMessage="1" showErrorMessage="1" allowBlank="1" errorTitle="(N) Correlation Factor" error="Enter the correlation factor in g/cc, e.g. 0.021." promptTitle="(N) Correlation Factor" prompt="From the Core Correlation Worksheet above. Using a factor from an earlier day? Type it here." type="decimal" errorStyle="stop" operator="between">
      <formula1>-0.5</formula1>
      <formula2>0.5</formula2>
    </dataValidation>
  </dataValidations>
  <printOptions horizontalCentered="1" verticalCentered="1"/>
  <pageMargins left="0.4" right="0.4" top="0.4" bottom="0.4" header="0.2" footer="0.2"/>
  <pageSetup orientation="portrait" paperSize="1" fitToHeight="1" fitToWidth="1"/>
  <ignoredErrors>
    <ignoredError sqref="A1:L80" unlockedFormula="1" formula="1" formulaRange="1" numberStoredAsText="1" emptyCellReference="1" evalError="1"/>
  </ignoredErrors>
</worksheet>
</file>

<file path=xl/worksheets/sheet3.xml><?xml version="1.0" encoding="utf-8"?>
<worksheet xmlns="http://schemas.openxmlformats.org/spreadsheetml/2006/main">
  <sheetPr>
    <outlinePr summaryBelow="1" summaryRight="1"/>
    <pageSetUpPr fitToPage="1"/>
  </sheetPr>
  <dimension ref="B1:K33"/>
  <sheetViews>
    <sheetView showGridLines="0" workbookViewId="0">
      <selection activeCell="A1" sqref="A1"/>
    </sheetView>
  </sheetViews>
  <sheetFormatPr baseColWidth="8" defaultRowHeight="15"/>
  <cols>
    <col width="3"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s>
  <sheetData>
    <row r="1" ht="22" customHeight="1">
      <c r="B1" s="142" t="inlineStr">
        <is>
          <t>TABLE 1.  Sequential Random Numbers</t>
        </is>
      </c>
    </row>
    <row r="2" ht="25" customHeight="1">
      <c r="B2" s="143" t="inlineStr">
        <is>
          <t>California Test 375 (Feb 2012). Used when ten test sites are required. Each set of ten is already in stationing order. The block in use shows on each form as Table # and Block #.</t>
        </is>
      </c>
      <c r="C2" s="20" t="n"/>
      <c r="D2" s="20" t="n"/>
      <c r="E2" s="20" t="n"/>
      <c r="F2" s="20" t="n"/>
      <c r="G2" s="20" t="n"/>
      <c r="H2" s="20" t="n"/>
      <c r="I2" s="20" t="n"/>
      <c r="J2" s="20" t="n"/>
      <c r="K2" s="21" t="n"/>
    </row>
    <row r="3">
      <c r="B3" s="144" t="inlineStr">
        <is>
          <t>Block 0</t>
        </is>
      </c>
      <c r="C3" s="40" t="n"/>
      <c r="D3" s="144" t="inlineStr">
        <is>
          <t>Block 1</t>
        </is>
      </c>
      <c r="E3" s="40" t="n"/>
      <c r="F3" s="144" t="inlineStr">
        <is>
          <t>Block 2</t>
        </is>
      </c>
      <c r="G3" s="40" t="n"/>
      <c r="H3" s="144" t="inlineStr">
        <is>
          <t>Block 3</t>
        </is>
      </c>
      <c r="I3" s="40" t="n"/>
      <c r="J3" s="144" t="inlineStr">
        <is>
          <t>Block 4</t>
        </is>
      </c>
      <c r="K3" s="40" t="n"/>
    </row>
    <row r="4">
      <c r="B4" s="145" t="inlineStr">
        <is>
          <t>Longit.</t>
        </is>
      </c>
      <c r="C4" s="146" t="inlineStr">
        <is>
          <t>Trans.</t>
        </is>
      </c>
      <c r="D4" s="145" t="inlineStr">
        <is>
          <t>Longit.</t>
        </is>
      </c>
      <c r="E4" s="146" t="inlineStr">
        <is>
          <t>Trans.</t>
        </is>
      </c>
      <c r="F4" s="145" t="inlineStr">
        <is>
          <t>Longit.</t>
        </is>
      </c>
      <c r="G4" s="146" t="inlineStr">
        <is>
          <t>Trans.</t>
        </is>
      </c>
      <c r="H4" s="145" t="inlineStr">
        <is>
          <t>Longit.</t>
        </is>
      </c>
      <c r="I4" s="146" t="inlineStr">
        <is>
          <t>Trans.</t>
        </is>
      </c>
      <c r="J4" s="145" t="inlineStr">
        <is>
          <t>Longit.</t>
        </is>
      </c>
      <c r="K4" s="146" t="inlineStr">
        <is>
          <t>Trans.</t>
        </is>
      </c>
    </row>
    <row r="5">
      <c r="B5" s="147" t="n">
        <v>0.053</v>
      </c>
      <c r="C5" s="148" t="n">
        <v>0.73</v>
      </c>
      <c r="D5" s="147" t="n">
        <v>0.035</v>
      </c>
      <c r="E5" s="148" t="n">
        <v>0.627</v>
      </c>
      <c r="F5" s="147" t="n">
        <v>0.231</v>
      </c>
      <c r="G5" s="148" t="n">
        <v>0.87</v>
      </c>
      <c r="H5" s="147" t="n">
        <v>0.081</v>
      </c>
      <c r="I5" s="148" t="n">
        <v>0.137</v>
      </c>
      <c r="J5" s="147" t="n">
        <v>0.106</v>
      </c>
      <c r="K5" s="148" t="n">
        <v>0.239</v>
      </c>
    </row>
    <row r="6">
      <c r="B6" s="147" t="n">
        <v>0.081</v>
      </c>
      <c r="C6" s="148" t="n">
        <v>0.948</v>
      </c>
      <c r="D6" s="147" t="n">
        <v>0.137</v>
      </c>
      <c r="E6" s="148" t="n">
        <v>0.163</v>
      </c>
      <c r="F6" s="147" t="n">
        <v>0.251</v>
      </c>
      <c r="G6" s="148" t="n">
        <v>0.114</v>
      </c>
      <c r="H6" s="147" t="n">
        <v>0.285</v>
      </c>
      <c r="I6" s="148" t="n">
        <v>0.542</v>
      </c>
      <c r="J6" s="147" t="n">
        <v>0.231</v>
      </c>
      <c r="K6" s="148" t="n">
        <v>0.291</v>
      </c>
    </row>
    <row r="7">
      <c r="B7" s="147" t="n">
        <v>0.095</v>
      </c>
      <c r="C7" s="148" t="n">
        <v>0.726</v>
      </c>
      <c r="D7" s="147" t="n">
        <v>0.164</v>
      </c>
      <c r="E7" s="148" t="n">
        <v>0.093</v>
      </c>
      <c r="F7" s="147" t="n">
        <v>0.271</v>
      </c>
      <c r="G7" s="148" t="n">
        <v>0.505</v>
      </c>
      <c r="H7" s="147" t="n">
        <v>0.324</v>
      </c>
      <c r="I7" s="148" t="n">
        <v>0.538</v>
      </c>
      <c r="J7" s="147" t="n">
        <v>0.253</v>
      </c>
      <c r="K7" s="148" t="n">
        <v>0.858</v>
      </c>
    </row>
    <row r="8">
      <c r="B8" s="147" t="n">
        <v>0.576</v>
      </c>
      <c r="C8" s="148" t="n">
        <v>0.482</v>
      </c>
      <c r="D8" s="147" t="n">
        <v>0.225</v>
      </c>
      <c r="E8" s="148" t="n">
        <v>0.921</v>
      </c>
      <c r="F8" s="147" t="n">
        <v>0.396</v>
      </c>
      <c r="G8" s="148" t="n">
        <v>0.125</v>
      </c>
      <c r="H8" s="147" t="n">
        <v>0.47</v>
      </c>
      <c r="I8" s="148" t="n">
        <v>0.414</v>
      </c>
      <c r="J8" s="147" t="n">
        <v>0.398</v>
      </c>
      <c r="K8" s="148" t="n">
        <v>0.761</v>
      </c>
    </row>
    <row r="9">
      <c r="B9" s="147" t="n">
        <v>0.609</v>
      </c>
      <c r="C9" s="148" t="n">
        <v>0.824</v>
      </c>
      <c r="D9" s="147" t="n">
        <v>0.334</v>
      </c>
      <c r="E9" s="148" t="n">
        <v>0.417</v>
      </c>
      <c r="F9" s="147" t="n">
        <v>0.427</v>
      </c>
      <c r="G9" s="148" t="n">
        <v>0.392</v>
      </c>
      <c r="H9" s="147" t="n">
        <v>0.522</v>
      </c>
      <c r="I9" s="148" t="n">
        <v>0.235</v>
      </c>
      <c r="J9" s="147" t="n">
        <v>0.517</v>
      </c>
      <c r="K9" s="148" t="n">
        <v>0.463</v>
      </c>
    </row>
    <row r="10">
      <c r="B10" s="147" t="n">
        <v>0.669</v>
      </c>
      <c r="C10" s="148" t="n">
        <v>0.899</v>
      </c>
      <c r="D10" s="147" t="n">
        <v>0.356</v>
      </c>
      <c r="E10" s="148" t="n">
        <v>0.85</v>
      </c>
      <c r="F10" s="147" t="n">
        <v>0.549</v>
      </c>
      <c r="G10" s="148" t="n">
        <v>0.76</v>
      </c>
      <c r="H10" s="147" t="n">
        <v>0.569</v>
      </c>
      <c r="I10" s="148" t="n">
        <v>0.608</v>
      </c>
      <c r="J10" s="147" t="n">
        <v>0.64</v>
      </c>
      <c r="K10" s="148" t="n">
        <v>0.993</v>
      </c>
    </row>
    <row r="11">
      <c r="B11" s="147" t="n">
        <v>0.8100000000000001</v>
      </c>
      <c r="C11" s="148" t="n">
        <v>0.159</v>
      </c>
      <c r="D11" s="147" t="n">
        <v>0.434</v>
      </c>
      <c r="E11" s="148" t="n">
        <v>0.838</v>
      </c>
      <c r="F11" s="147" t="n">
        <v>0.6899999999999999</v>
      </c>
      <c r="G11" s="148" t="n">
        <v>0.405</v>
      </c>
      <c r="H11" s="147" t="n">
        <v>0.579</v>
      </c>
      <c r="I11" s="148" t="n">
        <v>0.977</v>
      </c>
      <c r="J11" s="147" t="n">
        <v>0.749</v>
      </c>
      <c r="K11" s="148" t="n">
        <v>0.919</v>
      </c>
    </row>
    <row r="12">
      <c r="B12" s="147" t="n">
        <v>0.892</v>
      </c>
      <c r="C12" s="148" t="n">
        <v>0.277</v>
      </c>
      <c r="D12" s="147" t="n">
        <v>0.554</v>
      </c>
      <c r="E12" s="148" t="n">
        <v>0.375</v>
      </c>
      <c r="F12" s="147" t="n">
        <v>0.86</v>
      </c>
      <c r="G12" s="148" t="n">
        <v>0.507</v>
      </c>
      <c r="H12" s="147" t="n">
        <v>0.751</v>
      </c>
      <c r="I12" s="148" t="n">
        <v>0.592</v>
      </c>
      <c r="J12" s="147" t="n">
        <v>0.904</v>
      </c>
      <c r="K12" s="148" t="n">
        <v>0.501</v>
      </c>
    </row>
    <row r="13">
      <c r="B13" s="147" t="n">
        <v>0.971</v>
      </c>
      <c r="C13" s="148" t="n">
        <v>0.468</v>
      </c>
      <c r="D13" s="147" t="n">
        <v>0.576</v>
      </c>
      <c r="E13" s="148" t="n">
        <v>0.155</v>
      </c>
      <c r="F13" s="147" t="n">
        <v>0.9350000000000001</v>
      </c>
      <c r="G13" s="148" t="n">
        <v>0.806</v>
      </c>
      <c r="H13" s="147" t="n">
        <v>0.8149999999999999</v>
      </c>
      <c r="I13" s="148" t="n">
        <v>0.787</v>
      </c>
      <c r="J13" s="147" t="n">
        <v>0.986</v>
      </c>
      <c r="K13" s="148" t="n">
        <v>0.131</v>
      </c>
    </row>
    <row r="14">
      <c r="B14" s="149" t="n">
        <v>0.982</v>
      </c>
      <c r="C14" s="150" t="n">
        <v>0.801</v>
      </c>
      <c r="D14" s="149" t="n">
        <v>0.794</v>
      </c>
      <c r="E14" s="150" t="n">
        <v>0.638</v>
      </c>
      <c r="F14" s="149" t="n">
        <v>0.997</v>
      </c>
      <c r="G14" s="150" t="n">
        <v>0.884</v>
      </c>
      <c r="H14" s="149" t="n">
        <v>0.879</v>
      </c>
      <c r="I14" s="150" t="n">
        <v>0.871</v>
      </c>
      <c r="J14" s="149" t="n">
        <v>0.998</v>
      </c>
      <c r="K14" s="150" t="n">
        <v>0.222</v>
      </c>
    </row>
    <row r="15">
      <c r="B15" s="144" t="inlineStr">
        <is>
          <t>Block 5</t>
        </is>
      </c>
      <c r="C15" s="40" t="n"/>
      <c r="D15" s="144" t="inlineStr">
        <is>
          <t>Block 6</t>
        </is>
      </c>
      <c r="E15" s="40" t="n"/>
      <c r="F15" s="144" t="inlineStr">
        <is>
          <t>Block 7</t>
        </is>
      </c>
      <c r="G15" s="40" t="n"/>
      <c r="H15" s="144" t="inlineStr">
        <is>
          <t>Block 8</t>
        </is>
      </c>
      <c r="I15" s="40" t="n"/>
      <c r="J15" s="144" t="inlineStr">
        <is>
          <t>Block 9</t>
        </is>
      </c>
      <c r="K15" s="40" t="n"/>
    </row>
    <row r="16">
      <c r="B16" s="145" t="inlineStr">
        <is>
          <t>Longit.</t>
        </is>
      </c>
      <c r="C16" s="146" t="inlineStr">
        <is>
          <t>Trans.</t>
        </is>
      </c>
      <c r="D16" s="145" t="inlineStr">
        <is>
          <t>Longit.</t>
        </is>
      </c>
      <c r="E16" s="146" t="inlineStr">
        <is>
          <t>Trans.</t>
        </is>
      </c>
      <c r="F16" s="145" t="inlineStr">
        <is>
          <t>Longit.</t>
        </is>
      </c>
      <c r="G16" s="146" t="inlineStr">
        <is>
          <t>Trans.</t>
        </is>
      </c>
      <c r="H16" s="145" t="inlineStr">
        <is>
          <t>Longit.</t>
        </is>
      </c>
      <c r="I16" s="146" t="inlineStr">
        <is>
          <t>Trans.</t>
        </is>
      </c>
      <c r="J16" s="145" t="inlineStr">
        <is>
          <t>Longit.</t>
        </is>
      </c>
      <c r="K16" s="146" t="inlineStr">
        <is>
          <t>Trans.</t>
        </is>
      </c>
    </row>
    <row r="17">
      <c r="B17" s="147" t="n">
        <v>0.068</v>
      </c>
      <c r="C17" s="148" t="n">
        <v>0.095</v>
      </c>
      <c r="D17" s="147" t="n">
        <v>0.109</v>
      </c>
      <c r="E17" s="148" t="n">
        <v>0.548</v>
      </c>
      <c r="F17" s="147" t="n">
        <v>0.021</v>
      </c>
      <c r="G17" s="148" t="n">
        <v>0.887</v>
      </c>
      <c r="H17" s="147" t="n">
        <v>0.1</v>
      </c>
      <c r="I17" s="148" t="n">
        <v>0.472</v>
      </c>
      <c r="J17" s="147" t="n">
        <v>0.335</v>
      </c>
      <c r="K17" s="148" t="n">
        <v>0.6830000000000001</v>
      </c>
    </row>
    <row r="18">
      <c r="B18" s="147" t="n">
        <v>0.165</v>
      </c>
      <c r="C18" s="148" t="n">
        <v>0.459</v>
      </c>
      <c r="D18" s="147" t="n">
        <v>0.127</v>
      </c>
      <c r="E18" s="148" t="n">
        <v>0.964</v>
      </c>
      <c r="F18" s="147" t="n">
        <v>0.15</v>
      </c>
      <c r="G18" s="148" t="n">
        <v>0.169</v>
      </c>
      <c r="H18" s="147" t="n">
        <v>0.123</v>
      </c>
      <c r="I18" s="148" t="n">
        <v>0.08599999999999999</v>
      </c>
      <c r="J18" s="147" t="n">
        <v>0.348</v>
      </c>
      <c r="K18" s="148" t="n">
        <v>0.996</v>
      </c>
    </row>
    <row r="19">
      <c r="B19" s="147" t="n">
        <v>0.371</v>
      </c>
      <c r="C19" s="148" t="n">
        <v>0.996</v>
      </c>
      <c r="D19" s="147" t="n">
        <v>0.209</v>
      </c>
      <c r="E19" s="148" t="n">
        <v>0.064</v>
      </c>
      <c r="F19" s="147" t="n">
        <v>0.159</v>
      </c>
      <c r="G19" s="148" t="n">
        <v>0.979</v>
      </c>
      <c r="H19" s="147" t="n">
        <v>0.396</v>
      </c>
      <c r="I19" s="148" t="n">
        <v>0.355</v>
      </c>
      <c r="J19" s="147" t="n">
        <v>0.358</v>
      </c>
      <c r="K19" s="148" t="n">
        <v>0.743</v>
      </c>
    </row>
    <row r="20">
      <c r="B20" s="147" t="n">
        <v>0.47</v>
      </c>
      <c r="C20" s="148" t="n">
        <v>0.535</v>
      </c>
      <c r="D20" s="147" t="n">
        <v>0.412</v>
      </c>
      <c r="E20" s="148" t="n">
        <v>0.356</v>
      </c>
      <c r="F20" s="147" t="n">
        <v>0.289</v>
      </c>
      <c r="G20" s="148" t="n">
        <v>0.187</v>
      </c>
      <c r="H20" s="147" t="n">
        <v>0.423</v>
      </c>
      <c r="I20" s="148" t="n">
        <v>0.46</v>
      </c>
      <c r="J20" s="147" t="n">
        <v>0.601</v>
      </c>
      <c r="K20" s="148" t="n">
        <v>0.595</v>
      </c>
    </row>
    <row r="21">
      <c r="B21" s="147" t="n">
        <v>0.477</v>
      </c>
      <c r="C21" s="148" t="n">
        <v>0.101</v>
      </c>
      <c r="D21" s="147" t="n">
        <v>0.587</v>
      </c>
      <c r="E21" s="148" t="n">
        <v>0.284</v>
      </c>
      <c r="F21" s="147" t="n">
        <v>0.448</v>
      </c>
      <c r="G21" s="148" t="n">
        <v>0.894</v>
      </c>
      <c r="H21" s="147" t="n">
        <v>0.673</v>
      </c>
      <c r="I21" s="148" t="n">
        <v>0.652</v>
      </c>
      <c r="J21" s="147" t="n">
        <v>0.698</v>
      </c>
      <c r="K21" s="148" t="n">
        <v>0.539</v>
      </c>
    </row>
    <row r="22">
      <c r="B22" s="147" t="n">
        <v>0.509</v>
      </c>
      <c r="C22" s="148" t="n">
        <v>0.8149999999999999</v>
      </c>
      <c r="D22" s="147" t="n">
        <v>0.622</v>
      </c>
      <c r="E22" s="148" t="n">
        <v>0.862</v>
      </c>
      <c r="F22" s="147" t="n">
        <v>0.654</v>
      </c>
      <c r="G22" s="148" t="n">
        <v>0.169</v>
      </c>
      <c r="H22" s="147" t="n">
        <v>0.8169999999999999</v>
      </c>
      <c r="I22" s="148" t="n">
        <v>0.259</v>
      </c>
      <c r="J22" s="147" t="n">
        <v>0.74</v>
      </c>
      <c r="K22" s="148" t="n">
        <v>0.466</v>
      </c>
    </row>
    <row r="23">
      <c r="B23" s="147" t="n">
        <v>0.5659999999999999</v>
      </c>
      <c r="C23" s="148" t="n">
        <v>0.342</v>
      </c>
      <c r="D23" s="147" t="n">
        <v>0.667</v>
      </c>
      <c r="E23" s="148" t="n">
        <v>0.843</v>
      </c>
      <c r="F23" s="147" t="n">
        <v>0.767</v>
      </c>
      <c r="G23" s="148" t="n">
        <v>0.985</v>
      </c>
      <c r="H23" s="147" t="n">
        <v>0.833</v>
      </c>
      <c r="I23" s="148" t="n">
        <v>0.317</v>
      </c>
      <c r="J23" s="147" t="n">
        <v>0.796</v>
      </c>
      <c r="K23" s="148" t="n">
        <v>0.212</v>
      </c>
    </row>
    <row r="24">
      <c r="B24" s="147" t="n">
        <v>0.788</v>
      </c>
      <c r="C24" s="148" t="n">
        <v>0.6820000000000001</v>
      </c>
      <c r="D24" s="147" t="n">
        <v>0.757</v>
      </c>
      <c r="E24" s="148" t="n">
        <v>0.283</v>
      </c>
      <c r="F24" s="147" t="n">
        <v>0.919</v>
      </c>
      <c r="G24" s="148" t="n">
        <v>0.962</v>
      </c>
      <c r="H24" s="147" t="n">
        <v>0.89</v>
      </c>
      <c r="I24" s="148" t="n">
        <v>0.665</v>
      </c>
      <c r="J24" s="147" t="n">
        <v>0.864</v>
      </c>
      <c r="K24" s="148" t="n">
        <v>0.06900000000000001</v>
      </c>
    </row>
    <row r="25">
      <c r="B25" s="147" t="n">
        <v>0.874</v>
      </c>
      <c r="C25" s="148" t="n">
        <v>0.242</v>
      </c>
      <c r="D25" s="147" t="n">
        <v>0.831</v>
      </c>
      <c r="E25" s="148" t="n">
        <v>0.908</v>
      </c>
      <c r="F25" s="147" t="n">
        <v>0.9419999999999999</v>
      </c>
      <c r="G25" s="148" t="n">
        <v>0.313</v>
      </c>
      <c r="H25" s="147" t="n">
        <v>0.925</v>
      </c>
      <c r="I25" s="148" t="n">
        <v>0.404</v>
      </c>
      <c r="J25" s="147" t="n">
        <v>0.896</v>
      </c>
      <c r="K25" s="148" t="n">
        <v>0.247</v>
      </c>
    </row>
    <row r="26">
      <c r="B26" s="149" t="n">
        <v>0.901</v>
      </c>
      <c r="C26" s="150" t="n">
        <v>0.42</v>
      </c>
      <c r="D26" s="149" t="n">
        <v>0.873</v>
      </c>
      <c r="E26" s="150" t="n">
        <v>0.218</v>
      </c>
      <c r="F26" s="149" t="n">
        <v>0.947</v>
      </c>
      <c r="G26" s="150" t="n">
        <v>0.215</v>
      </c>
      <c r="H26" s="149" t="n">
        <v>0.928</v>
      </c>
      <c r="I26" s="150" t="n">
        <v>0.305</v>
      </c>
      <c r="J26" s="149" t="n">
        <v>0.909</v>
      </c>
      <c r="K26" s="150" t="n">
        <v>0.326</v>
      </c>
    </row>
    <row r="28">
      <c r="B28" s="151" t="inlineStr">
        <is>
          <t>INSTRUCTIONS</t>
        </is>
      </c>
    </row>
    <row r="29" ht="27" customHeight="1">
      <c r="B29" s="143" t="inlineStr">
        <is>
          <t>1. Begin with the numbers at the top of each column; use each successive pair of numbers to determine the longitudinal and transverse distance to each test site.</t>
        </is>
      </c>
      <c r="C29" s="20" t="n"/>
      <c r="D29" s="20" t="n"/>
      <c r="E29" s="20" t="n"/>
      <c r="F29" s="20" t="n"/>
      <c r="G29" s="20" t="n"/>
      <c r="H29" s="20" t="n"/>
      <c r="I29" s="20" t="n"/>
      <c r="J29" s="20" t="n"/>
      <c r="K29" s="21" t="n"/>
    </row>
    <row r="30" ht="27" customHeight="1">
      <c r="B30" s="143" t="inlineStr">
        <is>
          <t>2. Arrange the pairs in sequential order based on the longitudinal location. Record the paired numbers on Lines G and H of Form TL-3112.</t>
        </is>
      </c>
      <c r="C30" s="20" t="n"/>
      <c r="D30" s="20" t="n"/>
      <c r="E30" s="20" t="n"/>
      <c r="F30" s="20" t="n"/>
      <c r="G30" s="20" t="n"/>
      <c r="H30" s="20" t="n"/>
      <c r="I30" s="20" t="n"/>
      <c r="J30" s="20" t="n"/>
      <c r="K30" s="21" t="n"/>
    </row>
    <row r="31" ht="39" customHeight="1">
      <c r="B31" s="143" t="inlineStr">
        <is>
          <t>3. To determine the longitudinal distance from the start station on Line B, multiply the numbers on Line G by the length of the pavement on Line D. Round the product up to the next whole number and record on Line I. To determine the station of a test site, add the distance on Line I to the start station on Line B and record the result on Line J.</t>
        </is>
      </c>
      <c r="C31" s="20" t="n"/>
      <c r="D31" s="20" t="n"/>
      <c r="E31" s="20" t="n"/>
      <c r="F31" s="20" t="n"/>
      <c r="G31" s="20" t="n"/>
      <c r="H31" s="20" t="n"/>
      <c r="I31" s="20" t="n"/>
      <c r="J31" s="20" t="n"/>
      <c r="K31" s="21" t="n"/>
    </row>
    <row r="32" ht="39" customHeight="1">
      <c r="B32" s="143" t="inlineStr">
        <is>
          <t>4. To determine the transverse distance from the edge of pavement, multiply the numbers on Line H by the width of the pavement on Line E. Round the product up to the next whole number and record on Line K. Any test site within 1 ft. of the pavement edge should be relocated to 1 ft. from the edge.</t>
        </is>
      </c>
      <c r="C32" s="20" t="n"/>
      <c r="D32" s="20" t="n"/>
      <c r="E32" s="20" t="n"/>
      <c r="F32" s="20" t="n"/>
      <c r="G32" s="20" t="n"/>
      <c r="H32" s="20" t="n"/>
      <c r="I32" s="20" t="n"/>
      <c r="J32" s="20" t="n"/>
      <c r="K32" s="21" t="n"/>
    </row>
    <row r="33" ht="15" customHeight="1">
      <c r="B33" s="143" t="inlineStr">
        <is>
          <t>5. Reference all test sites to identifiable locations; e.g., edge of pavement, stationing, centerline, etc.</t>
        </is>
      </c>
      <c r="C33" s="20" t="n"/>
      <c r="D33" s="20" t="n"/>
      <c r="E33" s="20" t="n"/>
      <c r="F33" s="20" t="n"/>
      <c r="G33" s="20" t="n"/>
      <c r="H33" s="20" t="n"/>
      <c r="I33" s="20" t="n"/>
      <c r="J33" s="20" t="n"/>
      <c r="K33" s="21" t="n"/>
    </row>
  </sheetData>
  <sheetProtection selectLockedCells="0" selectUnlockedCells="0" sheet="1" objects="1" insertRows="1" insertHyperlinks="1" autoFilter="1" scenarios="1" formatColumns="0" deleteColumns="1" insertColumns="1" pivotTables="1" deleteRows="1" formatCells="1" formatRows="0" sort="1"/>
  <mergeCells count="16">
    <mergeCell ref="F3:G3"/>
    <mergeCell ref="J3:K3"/>
    <mergeCell ref="B31:K31"/>
    <mergeCell ref="B15:C15"/>
    <mergeCell ref="B32:K32"/>
    <mergeCell ref="F15:G15"/>
    <mergeCell ref="D15:E15"/>
    <mergeCell ref="B3:C3"/>
    <mergeCell ref="J15:K15"/>
    <mergeCell ref="H15:I15"/>
    <mergeCell ref="B30:K30"/>
    <mergeCell ref="B33:K33"/>
    <mergeCell ref="B29:K29"/>
    <mergeCell ref="B2:K2"/>
    <mergeCell ref="D3:E3"/>
    <mergeCell ref="H3:I3"/>
  </mergeCells>
  <printOptions horizontalCentered="1"/>
  <pageMargins left="0.75" right="0.75" top="1" bottom="1" header="0.5" footer="0.5"/>
  <pageSetup orientation="portrait" paperSize="1" fitToHeight="1" fitToWidth="1"/>
  <ignoredErrors>
    <ignoredError sqref="A1:L80" unlockedFormula="1" formula="1" formulaRange="1" numberStoredAsText="1" emptyCellReference="1" evalError="1"/>
  </ignoredErrors>
</worksheet>
</file>

<file path=xl/worksheets/sheet4.xml><?xml version="1.0" encoding="utf-8"?>
<worksheet xmlns="http://schemas.openxmlformats.org/spreadsheetml/2006/main">
  <sheetPr>
    <outlinePr summaryBelow="1" summaryRight="1"/>
    <pageSetUpPr fitToPage="1"/>
  </sheetPr>
  <dimension ref="B1:K31"/>
  <sheetViews>
    <sheetView showGridLines="0" workbookViewId="0">
      <selection activeCell="A1" sqref="A1"/>
    </sheetView>
  </sheetViews>
  <sheetFormatPr baseColWidth="8" defaultRowHeight="15"/>
  <cols>
    <col width="3"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s>
  <sheetData>
    <row r="1" ht="22" customHeight="1">
      <c r="B1" s="142" t="inlineStr">
        <is>
          <t>TABLE 2.  Table of Random Numbers</t>
        </is>
      </c>
    </row>
    <row r="2" ht="25" customHeight="1">
      <c r="B2" s="143" t="inlineStr">
        <is>
          <t>California Test 375 (Feb 2012). Used when fewer than ten test sites are required; each block gives up to nine pairs. The block in use shows on each form as Table # and Block #.</t>
        </is>
      </c>
      <c r="C2" s="20" t="n"/>
      <c r="D2" s="20" t="n"/>
      <c r="E2" s="20" t="n"/>
      <c r="F2" s="20" t="n"/>
      <c r="G2" s="20" t="n"/>
      <c r="H2" s="20" t="n"/>
      <c r="I2" s="20" t="n"/>
      <c r="J2" s="20" t="n"/>
      <c r="K2" s="21" t="n"/>
    </row>
    <row r="3">
      <c r="B3" s="144" t="inlineStr">
        <is>
          <t>Block 0</t>
        </is>
      </c>
      <c r="C3" s="40" t="n"/>
      <c r="D3" s="144" t="inlineStr">
        <is>
          <t>Block 1</t>
        </is>
      </c>
      <c r="E3" s="40" t="n"/>
      <c r="F3" s="144" t="inlineStr">
        <is>
          <t>Block 2</t>
        </is>
      </c>
      <c r="G3" s="40" t="n"/>
      <c r="H3" s="144" t="inlineStr">
        <is>
          <t>Block 3</t>
        </is>
      </c>
      <c r="I3" s="40" t="n"/>
      <c r="J3" s="144" t="inlineStr">
        <is>
          <t>Block 4</t>
        </is>
      </c>
      <c r="K3" s="40" t="n"/>
    </row>
    <row r="4">
      <c r="B4" s="145" t="inlineStr">
        <is>
          <t>Longit.</t>
        </is>
      </c>
      <c r="C4" s="146" t="inlineStr">
        <is>
          <t>Trans.</t>
        </is>
      </c>
      <c r="D4" s="145" t="inlineStr">
        <is>
          <t>Longit.</t>
        </is>
      </c>
      <c r="E4" s="146" t="inlineStr">
        <is>
          <t>Trans.</t>
        </is>
      </c>
      <c r="F4" s="145" t="inlineStr">
        <is>
          <t>Longit.</t>
        </is>
      </c>
      <c r="G4" s="146" t="inlineStr">
        <is>
          <t>Trans.</t>
        </is>
      </c>
      <c r="H4" s="145" t="inlineStr">
        <is>
          <t>Longit.</t>
        </is>
      </c>
      <c r="I4" s="146" t="inlineStr">
        <is>
          <t>Trans.</t>
        </is>
      </c>
      <c r="J4" s="145" t="inlineStr">
        <is>
          <t>Longit.</t>
        </is>
      </c>
      <c r="K4" s="146" t="inlineStr">
        <is>
          <t>Trans.</t>
        </is>
      </c>
    </row>
    <row r="5">
      <c r="B5" s="147" t="n">
        <v>0.576</v>
      </c>
      <c r="C5" s="148" t="n">
        <v>0.73</v>
      </c>
      <c r="D5" s="147" t="n">
        <v>0.43</v>
      </c>
      <c r="E5" s="148" t="n">
        <v>0.754</v>
      </c>
      <c r="F5" s="147" t="n">
        <v>0.271</v>
      </c>
      <c r="G5" s="148" t="n">
        <v>0.87</v>
      </c>
      <c r="H5" s="147" t="n">
        <v>0.732</v>
      </c>
      <c r="I5" s="148" t="n">
        <v>0.721</v>
      </c>
      <c r="J5" s="147" t="n">
        <v>0.998</v>
      </c>
      <c r="K5" s="148" t="n">
        <v>0.239</v>
      </c>
    </row>
    <row r="6">
      <c r="B6" s="147" t="n">
        <v>0.971</v>
      </c>
      <c r="C6" s="148" t="n">
        <v>0.824</v>
      </c>
      <c r="D6" s="147" t="n">
        <v>0.858</v>
      </c>
      <c r="E6" s="148" t="n">
        <v>0.125</v>
      </c>
      <c r="F6" s="147" t="n">
        <v>0.396</v>
      </c>
      <c r="G6" s="148" t="n">
        <v>0.095</v>
      </c>
      <c r="H6" s="147" t="n">
        <v>0.153</v>
      </c>
      <c r="I6" s="148" t="n">
        <v>0.508</v>
      </c>
      <c r="J6" s="147" t="n">
        <v>0.749</v>
      </c>
      <c r="K6" s="148" t="n">
        <v>0.291</v>
      </c>
    </row>
    <row r="7">
      <c r="B7" s="147" t="n">
        <v>0.8100000000000001</v>
      </c>
      <c r="C7" s="148" t="n">
        <v>0.159</v>
      </c>
      <c r="D7" s="147" t="n">
        <v>0.902</v>
      </c>
      <c r="E7" s="148" t="n">
        <v>0.47</v>
      </c>
      <c r="F7" s="147" t="n">
        <v>0.997</v>
      </c>
      <c r="G7" s="148" t="n">
        <v>0.392</v>
      </c>
      <c r="H7" s="147" t="n">
        <v>0.008999999999999999</v>
      </c>
      <c r="I7" s="148" t="n">
        <v>0.42</v>
      </c>
      <c r="J7" s="147" t="n">
        <v>0.517</v>
      </c>
      <c r="K7" s="148" t="n">
        <v>0.858</v>
      </c>
    </row>
    <row r="8">
      <c r="B8" s="147" t="n">
        <v>0.081</v>
      </c>
      <c r="C8" s="148" t="n">
        <v>0.277</v>
      </c>
      <c r="D8" s="147" t="n">
        <v>0.554</v>
      </c>
      <c r="E8" s="148" t="n">
        <v>0.627</v>
      </c>
      <c r="F8" s="147" t="n">
        <v>0.427</v>
      </c>
      <c r="G8" s="148" t="n">
        <v>0.76</v>
      </c>
      <c r="H8" s="147" t="n">
        <v>0.9370000000000001</v>
      </c>
      <c r="I8" s="148" t="n">
        <v>0.31</v>
      </c>
      <c r="J8" s="147" t="n">
        <v>0.253</v>
      </c>
      <c r="K8" s="148" t="n">
        <v>0.761</v>
      </c>
    </row>
    <row r="9">
      <c r="B9" s="147" t="n">
        <v>0.982</v>
      </c>
      <c r="C9" s="148" t="n">
        <v>0.468</v>
      </c>
      <c r="D9" s="147" t="n">
        <v>0.225</v>
      </c>
      <c r="E9" s="148" t="n">
        <v>0.163</v>
      </c>
      <c r="F9" s="147" t="n">
        <v>0.549</v>
      </c>
      <c r="G9" s="148" t="n">
        <v>0.405</v>
      </c>
      <c r="H9" s="147" t="n">
        <v>0.892</v>
      </c>
      <c r="I9" s="148" t="n">
        <v>0.957</v>
      </c>
      <c r="J9" s="147" t="n">
        <v>0.64</v>
      </c>
      <c r="K9" s="148" t="n">
        <v>0.463</v>
      </c>
    </row>
    <row r="10">
      <c r="B10" s="147" t="n">
        <v>0.371</v>
      </c>
      <c r="C10" s="148" t="n">
        <v>0.359</v>
      </c>
      <c r="D10" s="147" t="n">
        <v>0.035</v>
      </c>
      <c r="E10" s="148" t="n">
        <v>0.339</v>
      </c>
      <c r="F10" s="147" t="n">
        <v>0.86</v>
      </c>
      <c r="G10" s="148" t="n">
        <v>0.507</v>
      </c>
      <c r="H10" s="147" t="n">
        <v>0.47</v>
      </c>
      <c r="I10" s="148" t="n">
        <v>0.08</v>
      </c>
      <c r="J10" s="147" t="n">
        <v>0.106</v>
      </c>
      <c r="K10" s="148" t="n">
        <v>0.131</v>
      </c>
    </row>
    <row r="11">
      <c r="B11" s="147" t="n">
        <v>0.165</v>
      </c>
      <c r="C11" s="148" t="n">
        <v>0.996</v>
      </c>
      <c r="D11" s="147" t="n">
        <v>0.334</v>
      </c>
      <c r="E11" s="148" t="n">
        <v>0.921</v>
      </c>
      <c r="F11" s="147" t="n">
        <v>0.654</v>
      </c>
      <c r="G11" s="148" t="n">
        <v>0.979</v>
      </c>
      <c r="H11" s="147" t="n">
        <v>0.285</v>
      </c>
      <c r="I11" s="148" t="n">
        <v>0.542</v>
      </c>
      <c r="J11" s="147" t="n">
        <v>0.796</v>
      </c>
      <c r="K11" s="148" t="n">
        <v>0.996</v>
      </c>
    </row>
    <row r="12">
      <c r="B12" s="147" t="n">
        <v>0.477</v>
      </c>
      <c r="C12" s="148" t="n">
        <v>0.535</v>
      </c>
      <c r="D12" s="147" t="n">
        <v>0.794</v>
      </c>
      <c r="E12" s="148" t="n">
        <v>0.85</v>
      </c>
      <c r="F12" s="147" t="n">
        <v>0.767</v>
      </c>
      <c r="G12" s="148" t="n">
        <v>0.187</v>
      </c>
      <c r="H12" s="147" t="n">
        <v>0.081</v>
      </c>
      <c r="I12" s="148" t="n">
        <v>0.538</v>
      </c>
      <c r="J12" s="147" t="n">
        <v>0.358</v>
      </c>
      <c r="K12" s="148" t="n">
        <v>0.595</v>
      </c>
    </row>
    <row r="13">
      <c r="B13" s="149" t="n">
        <v>0.788</v>
      </c>
      <c r="C13" s="150" t="n">
        <v>0.101</v>
      </c>
      <c r="D13" s="149" t="n">
        <v>0.164</v>
      </c>
      <c r="E13" s="150" t="n">
        <v>0.838</v>
      </c>
      <c r="F13" s="149" t="n">
        <v>0.021</v>
      </c>
      <c r="G13" s="150" t="n">
        <v>0.894</v>
      </c>
      <c r="H13" s="149" t="n">
        <v>0.324</v>
      </c>
      <c r="I13" s="150" t="n">
        <v>0.871</v>
      </c>
      <c r="J13" s="149" t="n">
        <v>0.698</v>
      </c>
      <c r="K13" s="150" t="n">
        <v>0.539</v>
      </c>
    </row>
    <row r="14">
      <c r="B14" s="144" t="inlineStr">
        <is>
          <t>Block 5</t>
        </is>
      </c>
      <c r="C14" s="40" t="n"/>
      <c r="D14" s="144" t="inlineStr">
        <is>
          <t>Block 6</t>
        </is>
      </c>
      <c r="E14" s="40" t="n"/>
      <c r="F14" s="144" t="inlineStr">
        <is>
          <t>Block 7</t>
        </is>
      </c>
      <c r="G14" s="40" t="n"/>
      <c r="H14" s="144" t="inlineStr">
        <is>
          <t>Block 8</t>
        </is>
      </c>
      <c r="I14" s="40" t="n"/>
      <c r="J14" s="144" t="inlineStr">
        <is>
          <t>Block 9</t>
        </is>
      </c>
      <c r="K14" s="40" t="n"/>
    </row>
    <row r="15">
      <c r="B15" s="145" t="inlineStr">
        <is>
          <t>Longit.</t>
        </is>
      </c>
      <c r="C15" s="146" t="inlineStr">
        <is>
          <t>Trans.</t>
        </is>
      </c>
      <c r="D15" s="145" t="inlineStr">
        <is>
          <t>Longit.</t>
        </is>
      </c>
      <c r="E15" s="146" t="inlineStr">
        <is>
          <t>Trans.</t>
        </is>
      </c>
      <c r="F15" s="145" t="inlineStr">
        <is>
          <t>Longit.</t>
        </is>
      </c>
      <c r="G15" s="146" t="inlineStr">
        <is>
          <t>Trans.</t>
        </is>
      </c>
      <c r="H15" s="145" t="inlineStr">
        <is>
          <t>Longit.</t>
        </is>
      </c>
      <c r="I15" s="146" t="inlineStr">
        <is>
          <t>Trans.</t>
        </is>
      </c>
      <c r="J15" s="145" t="inlineStr">
        <is>
          <t>Longit.</t>
        </is>
      </c>
      <c r="K15" s="146" t="inlineStr">
        <is>
          <t>Trans.</t>
        </is>
      </c>
    </row>
    <row r="16">
      <c r="B16" s="147" t="n">
        <v>0.5659999999999999</v>
      </c>
      <c r="C16" s="148" t="n">
        <v>0.8149999999999999</v>
      </c>
      <c r="D16" s="147" t="n">
        <v>0.873</v>
      </c>
      <c r="E16" s="148" t="n">
        <v>0.964</v>
      </c>
      <c r="F16" s="147" t="n">
        <v>0.9419999999999999</v>
      </c>
      <c r="G16" s="148" t="n">
        <v>0.985</v>
      </c>
      <c r="H16" s="147" t="n">
        <v>0.123</v>
      </c>
      <c r="I16" s="148" t="n">
        <v>0.08599999999999999</v>
      </c>
      <c r="J16" s="147" t="n">
        <v>0.864</v>
      </c>
      <c r="K16" s="148" t="n">
        <v>0.466</v>
      </c>
    </row>
    <row r="17">
      <c r="B17" s="147" t="n">
        <v>0.901</v>
      </c>
      <c r="C17" s="148" t="n">
        <v>0.342</v>
      </c>
      <c r="D17" s="147" t="n">
        <v>0.412</v>
      </c>
      <c r="E17" s="148" t="n">
        <v>0.641</v>
      </c>
      <c r="F17" s="147" t="n">
        <v>0.195</v>
      </c>
      <c r="G17" s="148" t="n">
        <v>0.313</v>
      </c>
      <c r="H17" s="147" t="n">
        <v>0.396</v>
      </c>
      <c r="I17" s="148" t="n">
        <v>0.46</v>
      </c>
      <c r="J17" s="147" t="n">
        <v>0.335</v>
      </c>
      <c r="K17" s="148" t="n">
        <v>0.212</v>
      </c>
    </row>
    <row r="18">
      <c r="B18" s="147" t="n">
        <v>0.47</v>
      </c>
      <c r="C18" s="148" t="n">
        <v>0.6820000000000001</v>
      </c>
      <c r="D18" s="147" t="n">
        <v>0.667</v>
      </c>
      <c r="E18" s="148" t="n">
        <v>0.356</v>
      </c>
      <c r="F18" s="147" t="n">
        <v>0.428</v>
      </c>
      <c r="G18" s="148" t="n">
        <v>0.117</v>
      </c>
      <c r="H18" s="147" t="n">
        <v>0.833</v>
      </c>
      <c r="I18" s="148" t="n">
        <v>0.652</v>
      </c>
      <c r="J18" s="147" t="n">
        <v>0.909</v>
      </c>
      <c r="K18" s="148" t="n">
        <v>0.819</v>
      </c>
    </row>
    <row r="19">
      <c r="B19" s="147" t="n">
        <v>0.068</v>
      </c>
      <c r="C19" s="148" t="n">
        <v>0.242</v>
      </c>
      <c r="D19" s="147" t="n">
        <v>0.127</v>
      </c>
      <c r="E19" s="148" t="n">
        <v>0.284</v>
      </c>
      <c r="F19" s="147" t="n">
        <v>0.759</v>
      </c>
      <c r="G19" s="148" t="n">
        <v>0.239</v>
      </c>
      <c r="H19" s="147" t="n">
        <v>0.1</v>
      </c>
      <c r="I19" s="148" t="n">
        <v>0.259</v>
      </c>
      <c r="J19" s="147" t="n">
        <v>0.601</v>
      </c>
      <c r="K19" s="148" t="n">
        <v>0.326</v>
      </c>
    </row>
    <row r="20">
      <c r="B20" s="147" t="n">
        <v>0.874</v>
      </c>
      <c r="C20" s="148" t="n">
        <v>0.42</v>
      </c>
      <c r="D20" s="147" t="n">
        <v>0.209</v>
      </c>
      <c r="E20" s="148" t="n">
        <v>0.862</v>
      </c>
      <c r="F20" s="147" t="n">
        <v>0.666</v>
      </c>
      <c r="G20" s="148" t="n">
        <v>0.491</v>
      </c>
      <c r="H20" s="147" t="n">
        <v>0.523</v>
      </c>
      <c r="I20" s="148" t="n">
        <v>0.665</v>
      </c>
      <c r="J20" s="147" t="n">
        <v>0.195</v>
      </c>
      <c r="K20" s="148" t="n">
        <v>0.887</v>
      </c>
    </row>
    <row r="21">
      <c r="B21" s="147" t="n">
        <v>0.875</v>
      </c>
      <c r="C21" s="148" t="n">
        <v>0.969</v>
      </c>
      <c r="D21" s="147" t="n">
        <v>0.552</v>
      </c>
      <c r="E21" s="148" t="n">
        <v>0.077</v>
      </c>
      <c r="F21" s="147" t="n">
        <v>0.865</v>
      </c>
      <c r="G21" s="148" t="n">
        <v>0.333</v>
      </c>
      <c r="H21" s="147" t="n">
        <v>0.673</v>
      </c>
      <c r="I21" s="148" t="n">
        <v>0.305</v>
      </c>
      <c r="J21" s="147" t="n">
        <v>0.058</v>
      </c>
      <c r="K21" s="148" t="n">
        <v>0.075</v>
      </c>
    </row>
    <row r="22">
      <c r="B22" s="147" t="n">
        <v>0.341</v>
      </c>
      <c r="C22" s="148" t="n">
        <v>0.6879999999999999</v>
      </c>
      <c r="D22" s="147" t="n">
        <v>0.503</v>
      </c>
      <c r="E22" s="148" t="n">
        <v>0.447</v>
      </c>
      <c r="F22" s="147" t="n">
        <v>0.545</v>
      </c>
      <c r="G22" s="148" t="n">
        <v>0.731</v>
      </c>
      <c r="H22" s="147" t="n">
        <v>0.994</v>
      </c>
      <c r="I22" s="148" t="n">
        <v>0.307</v>
      </c>
      <c r="J22" s="147" t="n">
        <v>0.22</v>
      </c>
      <c r="K22" s="148" t="n">
        <v>0.659</v>
      </c>
    </row>
    <row r="23">
      <c r="B23" s="147" t="n">
        <v>0.123</v>
      </c>
      <c r="C23" s="148" t="n">
        <v>0.791</v>
      </c>
      <c r="D23" s="147" t="n">
        <v>0.721</v>
      </c>
      <c r="E23" s="148" t="n">
        <v>0.137</v>
      </c>
      <c r="F23" s="147" t="n">
        <v>0.06900000000000001</v>
      </c>
      <c r="G23" s="148" t="n">
        <v>0.998</v>
      </c>
      <c r="H23" s="147" t="n">
        <v>0.798</v>
      </c>
      <c r="I23" s="148" t="n">
        <v>0.879</v>
      </c>
      <c r="J23" s="147" t="n">
        <v>0.631</v>
      </c>
      <c r="K23" s="148" t="n">
        <v>0.422</v>
      </c>
    </row>
    <row r="24">
      <c r="B24" s="149" t="n">
        <v>0.006</v>
      </c>
      <c r="C24" s="150" t="n">
        <v>0.12</v>
      </c>
      <c r="D24" s="149" t="n">
        <v>0.914</v>
      </c>
      <c r="E24" s="150" t="n">
        <v>0.574</v>
      </c>
      <c r="F24" s="149" t="n">
        <v>0.263</v>
      </c>
      <c r="G24" s="150" t="n">
        <v>0.176</v>
      </c>
      <c r="H24" s="149" t="n">
        <v>0.104</v>
      </c>
      <c r="I24" s="150" t="n">
        <v>0.755</v>
      </c>
      <c r="J24" s="149" t="n">
        <v>0.432</v>
      </c>
      <c r="K24" s="150" t="n">
        <v>0.391</v>
      </c>
    </row>
    <row r="26">
      <c r="B26" s="151" t="inlineStr">
        <is>
          <t>INSTRUCTIONS</t>
        </is>
      </c>
    </row>
    <row r="27" ht="27" customHeight="1">
      <c r="B27" s="143" t="inlineStr">
        <is>
          <t>1. Begin with the numbers at the top of each column; use each successive pair of numbers to determine the longitudinal and transverse distance to each test site.</t>
        </is>
      </c>
      <c r="C27" s="20" t="n"/>
      <c r="D27" s="20" t="n"/>
      <c r="E27" s="20" t="n"/>
      <c r="F27" s="20" t="n"/>
      <c r="G27" s="20" t="n"/>
      <c r="H27" s="20" t="n"/>
      <c r="I27" s="20" t="n"/>
      <c r="J27" s="20" t="n"/>
      <c r="K27" s="21" t="n"/>
    </row>
    <row r="28" ht="27" customHeight="1">
      <c r="B28" s="143" t="inlineStr">
        <is>
          <t>2. Arrange the pairs in sequential order based on the longitudinal location. Record the paired numbers on Lines G and H of Form TL-3112.</t>
        </is>
      </c>
      <c r="C28" s="20" t="n"/>
      <c r="D28" s="20" t="n"/>
      <c r="E28" s="20" t="n"/>
      <c r="F28" s="20" t="n"/>
      <c r="G28" s="20" t="n"/>
      <c r="H28" s="20" t="n"/>
      <c r="I28" s="20" t="n"/>
      <c r="J28" s="20" t="n"/>
      <c r="K28" s="21" t="n"/>
    </row>
    <row r="29" ht="39" customHeight="1">
      <c r="B29" s="143" t="inlineStr">
        <is>
          <t>3. To determine the longitudinal distance from the start station on Line B, multiply the numbers on Line G by the length of the pavement on Line D. Round the product up to the next whole number and record on Line I. To determine the station of a test site, add the distance on Line I to the start station on Line B and record the result on Line J.</t>
        </is>
      </c>
      <c r="C29" s="20" t="n"/>
      <c r="D29" s="20" t="n"/>
      <c r="E29" s="20" t="n"/>
      <c r="F29" s="20" t="n"/>
      <c r="G29" s="20" t="n"/>
      <c r="H29" s="20" t="n"/>
      <c r="I29" s="20" t="n"/>
      <c r="J29" s="20" t="n"/>
      <c r="K29" s="21" t="n"/>
    </row>
    <row r="30" ht="39" customHeight="1">
      <c r="B30" s="143" t="inlineStr">
        <is>
          <t>4. To determine the transverse distance from the edge of pavement, multiply the numbers on Line H by the width of the pavement on Line E. Round the product up to the next whole number and record on Line K. Any test site within 1 ft. of the pavement edge should be relocated to 1 ft. from the edge.</t>
        </is>
      </c>
      <c r="C30" s="20" t="n"/>
      <c r="D30" s="20" t="n"/>
      <c r="E30" s="20" t="n"/>
      <c r="F30" s="20" t="n"/>
      <c r="G30" s="20" t="n"/>
      <c r="H30" s="20" t="n"/>
      <c r="I30" s="20" t="n"/>
      <c r="J30" s="20" t="n"/>
      <c r="K30" s="21" t="n"/>
    </row>
    <row r="31" ht="15" customHeight="1">
      <c r="B31" s="143" t="inlineStr">
        <is>
          <t>5. Reference all test sites to identifiable locations; e.g., edge of pavement, stationing, centerline, etc.</t>
        </is>
      </c>
      <c r="C31" s="20" t="n"/>
      <c r="D31" s="20" t="n"/>
      <c r="E31" s="20" t="n"/>
      <c r="F31" s="20" t="n"/>
      <c r="G31" s="20" t="n"/>
      <c r="H31" s="20" t="n"/>
      <c r="I31" s="20" t="n"/>
      <c r="J31" s="20" t="n"/>
      <c r="K31" s="21" t="n"/>
    </row>
  </sheetData>
  <sheetProtection selectLockedCells="0" selectUnlockedCells="0" sheet="1" objects="1" insertRows="1" insertHyperlinks="1" autoFilter="1" scenarios="1" formatColumns="0" deleteColumns="1" insertColumns="1" pivotTables="1" deleteRows="1" formatCells="1" formatRows="0" sort="1"/>
  <mergeCells count="16">
    <mergeCell ref="F3:G3"/>
    <mergeCell ref="J3:K3"/>
    <mergeCell ref="B31:K31"/>
    <mergeCell ref="B28:K28"/>
    <mergeCell ref="B3:C3"/>
    <mergeCell ref="B27:K27"/>
    <mergeCell ref="J14:K14"/>
    <mergeCell ref="B30:K30"/>
    <mergeCell ref="D14:E14"/>
    <mergeCell ref="B14:C14"/>
    <mergeCell ref="B29:K29"/>
    <mergeCell ref="F14:G14"/>
    <mergeCell ref="B2:K2"/>
    <mergeCell ref="D3:E3"/>
    <mergeCell ref="H14:I14"/>
    <mergeCell ref="H3:I3"/>
  </mergeCells>
  <printOptions horizontalCentered="1"/>
  <pageMargins left="0.75" right="0.75" top="1" bottom="1" header="0.5" footer="0.5"/>
  <pageSetup orientation="portrait" paperSize="1" fitToHeight="1" fitToWidth="1"/>
  <ignoredErrors>
    <ignoredError sqref="A1:L80" unlockedFormula="1" formula="1" formulaRange="1" numberStoredAsText="1" emptyCellReference="1" evalError="1"/>
  </ignoredError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Bunker Inspections</dc:creator>
  <dc:title xmlns:dc="http://purl.org/dc/elements/1.1/">TL-3112 Workbook (REV 08/2026)</dc:title>
  <dc:description xmlns:dc="http://purl.org/dc/elements/1.1/">bunkerinspections.com · version 1.3. Provided as is, without warranty of any kind. Check every result against CT 375, the current form and your contract before relying on it; you are responsible for its use. Bunker Inspections is not liable for any loss arising from it and is not affiliated with Caltrans. Terms of use: bunkerinspections.com/#terms</dc:description>
  <dc:subject xmlns:dc="http://purl.org/dc/elements/1.1/">Density and Relative Compaction (California Test 375)</dc:subject>
  <dcterms:created xmlns:dcterms="http://purl.org/dc/terms/" xmlns:xsi="http://www.w3.org/2001/XMLSchema-instance" xsi:type="dcterms:W3CDTF">2026-10-20T12:00:00Z</dcterms:created>
  <dcterms:modified xmlns:dcterms="http://purl.org/dc/terms/" xmlns:xsi="http://www.w3.org/2001/XMLSchema-instance" xsi:type="dcterms:W3CDTF">2026-10-20T01:55:57Z</dcterms:modified>
  <cp:lastModifiedBy>Bunker Inspections</cp:lastModifiedBy>
  <cp:keywords>CT 375, TL-3112, relative density, relative compaction, density gauge, Caltrans</cp:keywords>
</cp:coreProperties>
</file>